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E4851450-C022-4F5C-938B-4FE0ACB0111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Уборка" sheetId="1" r:id="rId1"/>
    <sheet name="Полевые работы" sheetId="2" r:id="rId2"/>
    <sheet name="Животноводство" sheetId="3" r:id="rId3"/>
    <sheet name="Заготовка кормов" sheetId="5" r:id="rId4"/>
    <sheet name="на сайт и в газету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2" l="1"/>
  <c r="I41" i="2"/>
  <c r="J12" i="3" l="1"/>
  <c r="J13" i="3"/>
  <c r="D19" i="3"/>
  <c r="D59" i="1"/>
  <c r="L22" i="4" l="1"/>
  <c r="L20" i="4"/>
  <c r="L19" i="4"/>
  <c r="L18" i="4"/>
  <c r="J22" i="4"/>
  <c r="J21" i="4"/>
  <c r="J20" i="4"/>
  <c r="J19" i="4"/>
  <c r="J18" i="4"/>
  <c r="J17" i="4"/>
  <c r="H22" i="4"/>
  <c r="H21" i="4"/>
  <c r="H20" i="4"/>
  <c r="H19" i="4"/>
  <c r="H18" i="4"/>
  <c r="H17" i="4"/>
  <c r="G17" i="4"/>
  <c r="I17" i="4"/>
  <c r="K17" i="4"/>
  <c r="G18" i="4"/>
  <c r="I18" i="4"/>
  <c r="K18" i="4"/>
  <c r="G19" i="4"/>
  <c r="I19" i="4"/>
  <c r="K19" i="4"/>
  <c r="G20" i="4"/>
  <c r="I20" i="4"/>
  <c r="K20" i="4"/>
  <c r="G21" i="4"/>
  <c r="I21" i="4"/>
  <c r="K21" i="4"/>
  <c r="G22" i="4"/>
  <c r="I22" i="4"/>
  <c r="K22" i="4"/>
  <c r="J23" i="5"/>
  <c r="J22" i="5"/>
  <c r="J21" i="5"/>
  <c r="I17" i="5"/>
  <c r="H17" i="5"/>
  <c r="G17" i="5"/>
  <c r="F17" i="5"/>
  <c r="F18" i="5" s="1"/>
  <c r="F19" i="5" s="1"/>
  <c r="E17" i="5"/>
  <c r="D17" i="5"/>
  <c r="C17" i="5"/>
  <c r="J16" i="5"/>
  <c r="L23" i="4" s="1"/>
  <c r="J15" i="5"/>
  <c r="J14" i="5"/>
  <c r="I13" i="5"/>
  <c r="H13" i="5"/>
  <c r="G13" i="5"/>
  <c r="E13" i="5"/>
  <c r="D13" i="5"/>
  <c r="C13" i="5"/>
  <c r="J12" i="5"/>
  <c r="J23" i="4" s="1"/>
  <c r="J11" i="5"/>
  <c r="J10" i="5"/>
  <c r="J9" i="5"/>
  <c r="I8" i="5"/>
  <c r="H8" i="5"/>
  <c r="G8" i="5"/>
  <c r="E8" i="5"/>
  <c r="D8" i="5"/>
  <c r="C8" i="5"/>
  <c r="J7" i="5"/>
  <c r="J6" i="5"/>
  <c r="J5" i="5"/>
  <c r="H23" i="4" l="1"/>
  <c r="K23" i="4"/>
  <c r="I23" i="4"/>
  <c r="G23" i="4"/>
  <c r="C18" i="5"/>
  <c r="E18" i="5"/>
  <c r="E19" i="5" s="1"/>
  <c r="G18" i="5"/>
  <c r="G19" i="5" s="1"/>
  <c r="I18" i="5"/>
  <c r="I19" i="5" s="1"/>
  <c r="J8" i="5"/>
  <c r="J13" i="5"/>
  <c r="D18" i="5"/>
  <c r="D19" i="5" s="1"/>
  <c r="H18" i="5"/>
  <c r="H19" i="5" s="1"/>
  <c r="C19" i="5"/>
  <c r="J17" i="5"/>
  <c r="J18" i="5" l="1"/>
  <c r="J19" i="5" s="1"/>
  <c r="J60" i="1" l="1"/>
  <c r="J58" i="1"/>
  <c r="J57" i="1"/>
  <c r="J81" i="1"/>
  <c r="J82" i="1"/>
  <c r="J83" i="1"/>
  <c r="J84" i="1"/>
  <c r="J85" i="1"/>
  <c r="J86" i="1"/>
  <c r="J87" i="1"/>
  <c r="J88" i="1"/>
  <c r="J89" i="1"/>
  <c r="J90" i="1"/>
  <c r="J80" i="1"/>
  <c r="J78" i="1"/>
  <c r="J76" i="1"/>
  <c r="J75" i="1"/>
  <c r="J74" i="1"/>
  <c r="J72" i="1"/>
  <c r="J73" i="1" s="1"/>
  <c r="J70" i="1"/>
  <c r="J69" i="1"/>
  <c r="J68" i="1"/>
  <c r="J66" i="1"/>
  <c r="J64" i="1"/>
  <c r="J63" i="1"/>
  <c r="J62" i="1"/>
  <c r="J55" i="1"/>
  <c r="J53" i="1"/>
  <c r="J52" i="1"/>
  <c r="J51" i="1"/>
  <c r="J49" i="1"/>
  <c r="J46" i="1"/>
  <c r="J45" i="1"/>
  <c r="J43" i="1"/>
  <c r="J41" i="1"/>
  <c r="J40" i="1"/>
  <c r="J39" i="1"/>
  <c r="J37" i="1"/>
  <c r="J35" i="1"/>
  <c r="J36" i="1" s="1"/>
  <c r="J34" i="1"/>
  <c r="J33" i="1"/>
  <c r="J31" i="1"/>
  <c r="J29" i="1"/>
  <c r="J30" i="1" s="1"/>
  <c r="J28" i="1"/>
  <c r="J27" i="1"/>
  <c r="J25" i="1"/>
  <c r="J23" i="1"/>
  <c r="J24" i="1" s="1"/>
  <c r="J22" i="1"/>
  <c r="J21" i="1"/>
  <c r="J19" i="1"/>
  <c r="J17" i="1"/>
  <c r="J18" i="1" s="1"/>
  <c r="J16" i="1"/>
  <c r="J15" i="1"/>
  <c r="J13" i="1"/>
  <c r="J11" i="1"/>
  <c r="J12" i="1" s="1"/>
  <c r="J10" i="1"/>
  <c r="J9" i="1"/>
  <c r="J7" i="1"/>
  <c r="J5" i="1"/>
  <c r="J4" i="1"/>
  <c r="J3" i="1"/>
  <c r="I8" i="1"/>
  <c r="I6" i="1"/>
  <c r="I79" i="1"/>
  <c r="I77" i="1"/>
  <c r="I73" i="1"/>
  <c r="I71" i="1"/>
  <c r="I67" i="1"/>
  <c r="I65" i="1"/>
  <c r="I61" i="1"/>
  <c r="I59" i="1"/>
  <c r="I56" i="1"/>
  <c r="I54" i="1"/>
  <c r="I47" i="1"/>
  <c r="I44" i="1"/>
  <c r="I42" i="1"/>
  <c r="I38" i="1"/>
  <c r="I36" i="1"/>
  <c r="I32" i="1"/>
  <c r="I30" i="1"/>
  <c r="I26" i="1"/>
  <c r="I24" i="1"/>
  <c r="I20" i="1"/>
  <c r="I18" i="1"/>
  <c r="I14" i="1"/>
  <c r="I12" i="1"/>
  <c r="E1" i="4"/>
  <c r="D15" i="4" s="1"/>
  <c r="B4" i="4"/>
  <c r="B5" i="4"/>
  <c r="B6" i="4"/>
  <c r="B7" i="4"/>
  <c r="B8" i="4"/>
  <c r="B9" i="4"/>
  <c r="B10" i="4"/>
  <c r="B11" i="4"/>
  <c r="B3" i="4"/>
  <c r="C4" i="4"/>
  <c r="C5" i="4"/>
  <c r="C6" i="4"/>
  <c r="C7" i="4"/>
  <c r="C8" i="4"/>
  <c r="C9" i="4"/>
  <c r="C10" i="4"/>
  <c r="C11" i="4"/>
  <c r="C3" i="4"/>
  <c r="O19" i="3"/>
  <c r="N19" i="3"/>
  <c r="M19" i="3"/>
  <c r="H19" i="3"/>
  <c r="G19" i="3"/>
  <c r="F19" i="3"/>
  <c r="E19" i="3"/>
  <c r="C19" i="3"/>
  <c r="B12" i="4" s="1"/>
  <c r="L18" i="3"/>
  <c r="J18" i="3"/>
  <c r="D11" i="4" s="1"/>
  <c r="L17" i="3"/>
  <c r="J17" i="3"/>
  <c r="K17" i="3" s="1"/>
  <c r="E10" i="4" s="1"/>
  <c r="L16" i="3"/>
  <c r="J16" i="3"/>
  <c r="D9" i="4" s="1"/>
  <c r="L15" i="3"/>
  <c r="J15" i="3"/>
  <c r="K15" i="3" s="1"/>
  <c r="E8" i="4" s="1"/>
  <c r="L14" i="3"/>
  <c r="J14" i="3"/>
  <c r="K14" i="3" s="1"/>
  <c r="E7" i="4" s="1"/>
  <c r="L13" i="3"/>
  <c r="K13" i="3"/>
  <c r="E6" i="4" s="1"/>
  <c r="L12" i="3"/>
  <c r="D5" i="4"/>
  <c r="L11" i="3"/>
  <c r="J11" i="3"/>
  <c r="K11" i="3" s="1"/>
  <c r="E4" i="4" s="1"/>
  <c r="L10" i="3"/>
  <c r="J10" i="3"/>
  <c r="K10" i="3" s="1"/>
  <c r="E3" i="4" s="1"/>
  <c r="I40" i="2"/>
  <c r="I39" i="2"/>
  <c r="I38" i="2"/>
  <c r="I37" i="2"/>
  <c r="I36" i="2"/>
  <c r="I35" i="2"/>
  <c r="I34" i="2"/>
  <c r="I33" i="2"/>
  <c r="I32" i="2"/>
  <c r="I31" i="2"/>
  <c r="I30" i="2"/>
  <c r="G29" i="2"/>
  <c r="C22" i="4" s="1"/>
  <c r="F29" i="2"/>
  <c r="C21" i="4" s="1"/>
  <c r="E29" i="2"/>
  <c r="C20" i="4" s="1"/>
  <c r="D29" i="2"/>
  <c r="C19" i="4" s="1"/>
  <c r="C29" i="2"/>
  <c r="C28" i="2" s="1"/>
  <c r="B29" i="2"/>
  <c r="C17" i="4" s="1"/>
  <c r="H28" i="2"/>
  <c r="E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G14" i="2"/>
  <c r="B22" i="4" s="1"/>
  <c r="F14" i="2"/>
  <c r="B21" i="4" s="1"/>
  <c r="E14" i="2"/>
  <c r="B20" i="4" s="1"/>
  <c r="D14" i="2"/>
  <c r="D13" i="2" s="1"/>
  <c r="C14" i="2"/>
  <c r="B18" i="4" s="1"/>
  <c r="B14" i="2"/>
  <c r="H13" i="2"/>
  <c r="I12" i="2"/>
  <c r="I11" i="2"/>
  <c r="I10" i="2"/>
  <c r="I9" i="2"/>
  <c r="I8" i="2"/>
  <c r="I7" i="2"/>
  <c r="H6" i="2"/>
  <c r="G6" i="2"/>
  <c r="F6" i="2"/>
  <c r="E6" i="2"/>
  <c r="D6" i="2"/>
  <c r="C6" i="2"/>
  <c r="B6" i="2"/>
  <c r="I5" i="2"/>
  <c r="I4" i="2"/>
  <c r="G28" i="2" l="1"/>
  <c r="G13" i="2"/>
  <c r="E13" i="2"/>
  <c r="C13" i="2"/>
  <c r="I14" i="2"/>
  <c r="B23" i="4" s="1"/>
  <c r="I6" i="2"/>
  <c r="B13" i="2"/>
  <c r="F13" i="2"/>
  <c r="D28" i="2"/>
  <c r="B19" i="4"/>
  <c r="J14" i="1"/>
  <c r="J20" i="1"/>
  <c r="J26" i="1"/>
  <c r="J32" i="1"/>
  <c r="J38" i="1"/>
  <c r="B28" i="2"/>
  <c r="F28" i="2"/>
  <c r="I29" i="2"/>
  <c r="C18" i="4"/>
  <c r="B17" i="4"/>
  <c r="J71" i="1"/>
  <c r="K18" i="3"/>
  <c r="E11" i="4" s="1"/>
  <c r="D6" i="4"/>
  <c r="J67" i="1"/>
  <c r="J65" i="1"/>
  <c r="K16" i="3"/>
  <c r="E9" i="4" s="1"/>
  <c r="D8" i="4"/>
  <c r="D7" i="4"/>
  <c r="K12" i="3"/>
  <c r="E5" i="4" s="1"/>
  <c r="L19" i="3"/>
  <c r="D10" i="4"/>
  <c r="D4" i="4"/>
  <c r="D3" i="4"/>
  <c r="C12" i="4"/>
  <c r="J56" i="1"/>
  <c r="F23" i="4" s="1"/>
  <c r="J79" i="1"/>
  <c r="J42" i="1"/>
  <c r="J44" i="1"/>
  <c r="J54" i="1"/>
  <c r="J77" i="1"/>
  <c r="J19" i="3"/>
  <c r="I13" i="2" l="1"/>
  <c r="I28" i="2"/>
  <c r="C23" i="4"/>
  <c r="K19" i="3"/>
  <c r="E12" i="4" s="1"/>
  <c r="D12" i="4"/>
  <c r="D79" i="1"/>
  <c r="E79" i="1"/>
  <c r="F79" i="1"/>
  <c r="G79" i="1"/>
  <c r="H79" i="1"/>
  <c r="D77" i="1"/>
  <c r="E77" i="1"/>
  <c r="F77" i="1"/>
  <c r="G77" i="1"/>
  <c r="H77" i="1"/>
  <c r="C77" i="1"/>
  <c r="D73" i="1"/>
  <c r="E73" i="1"/>
  <c r="F73" i="1"/>
  <c r="G73" i="1"/>
  <c r="H73" i="1"/>
  <c r="C73" i="1"/>
  <c r="D67" i="1"/>
  <c r="E67" i="1"/>
  <c r="F67" i="1"/>
  <c r="G67" i="1"/>
  <c r="H67" i="1"/>
  <c r="C67" i="1"/>
  <c r="D71" i="1"/>
  <c r="E71" i="1"/>
  <c r="F71" i="1"/>
  <c r="G71" i="1"/>
  <c r="H71" i="1"/>
  <c r="C71" i="1"/>
  <c r="D65" i="1"/>
  <c r="E65" i="1"/>
  <c r="F65" i="1"/>
  <c r="G65" i="1"/>
  <c r="H65" i="1"/>
  <c r="C65" i="1"/>
  <c r="D61" i="1"/>
  <c r="E61" i="1"/>
  <c r="F61" i="1"/>
  <c r="G61" i="1"/>
  <c r="H61" i="1"/>
  <c r="E59" i="1"/>
  <c r="F59" i="1"/>
  <c r="G59" i="1"/>
  <c r="H59" i="1"/>
  <c r="C59" i="1"/>
  <c r="H56" i="1"/>
  <c r="F21" i="4" s="1"/>
  <c r="G56" i="1"/>
  <c r="F56" i="1"/>
  <c r="F20" i="4" s="1"/>
  <c r="E56" i="1"/>
  <c r="F19" i="4" s="1"/>
  <c r="D56" i="1"/>
  <c r="F18" i="4" s="1"/>
  <c r="D54" i="1"/>
  <c r="E54" i="1"/>
  <c r="F54" i="1"/>
  <c r="G54" i="1"/>
  <c r="H54" i="1"/>
  <c r="C54" i="1"/>
  <c r="D47" i="1"/>
  <c r="E47" i="1"/>
  <c r="F47" i="1"/>
  <c r="G47" i="1"/>
  <c r="H47" i="1"/>
  <c r="C47" i="1"/>
  <c r="D44" i="1"/>
  <c r="E44" i="1"/>
  <c r="F44" i="1"/>
  <c r="G44" i="1"/>
  <c r="H44" i="1"/>
  <c r="D42" i="1"/>
  <c r="E42" i="1"/>
  <c r="F42" i="1"/>
  <c r="G42" i="1"/>
  <c r="H42" i="1"/>
  <c r="C42" i="1"/>
  <c r="D38" i="1"/>
  <c r="E38" i="1"/>
  <c r="F38" i="1"/>
  <c r="G38" i="1"/>
  <c r="H38" i="1"/>
  <c r="D36" i="1"/>
  <c r="E36" i="1"/>
  <c r="F36" i="1"/>
  <c r="G36" i="1"/>
  <c r="H36" i="1"/>
  <c r="C36" i="1"/>
  <c r="D32" i="1"/>
  <c r="E32" i="1"/>
  <c r="F32" i="1"/>
  <c r="G32" i="1"/>
  <c r="H32" i="1"/>
  <c r="D30" i="1"/>
  <c r="E30" i="1"/>
  <c r="F30" i="1"/>
  <c r="G30" i="1"/>
  <c r="H30" i="1"/>
  <c r="C30" i="1"/>
  <c r="D26" i="1"/>
  <c r="E26" i="1"/>
  <c r="F26" i="1"/>
  <c r="G26" i="1"/>
  <c r="H26" i="1"/>
  <c r="D24" i="1"/>
  <c r="E24" i="1"/>
  <c r="F24" i="1"/>
  <c r="G24" i="1"/>
  <c r="H24" i="1"/>
  <c r="C24" i="1"/>
  <c r="D20" i="1"/>
  <c r="E20" i="1"/>
  <c r="F20" i="1"/>
  <c r="G20" i="1"/>
  <c r="H20" i="1"/>
  <c r="D18" i="1"/>
  <c r="E18" i="1"/>
  <c r="F18" i="1"/>
  <c r="G18" i="1"/>
  <c r="H18" i="1"/>
  <c r="C18" i="1"/>
  <c r="D14" i="1"/>
  <c r="E14" i="1"/>
  <c r="F14" i="1"/>
  <c r="G14" i="1"/>
  <c r="H14" i="1"/>
  <c r="D12" i="1"/>
  <c r="E12" i="1"/>
  <c r="F12" i="1"/>
  <c r="G12" i="1"/>
  <c r="H12" i="1"/>
  <c r="C12" i="1"/>
  <c r="J47" i="1" l="1"/>
  <c r="J50" i="1" s="1"/>
  <c r="J61" i="1"/>
  <c r="J59" i="1"/>
  <c r="G6" i="1"/>
  <c r="D22" i="4" s="1"/>
  <c r="H6" i="1"/>
  <c r="D21" i="4" s="1"/>
  <c r="C32" i="1"/>
  <c r="F6" i="1"/>
  <c r="D20" i="4" s="1"/>
  <c r="C26" i="1"/>
  <c r="C20" i="1"/>
  <c r="E6" i="1"/>
  <c r="D19" i="4" s="1"/>
  <c r="D6" i="1"/>
  <c r="D18" i="4" s="1"/>
  <c r="E8" i="1" l="1"/>
  <c r="E19" i="4" s="1"/>
  <c r="F8" i="1"/>
  <c r="E20" i="4" s="1"/>
  <c r="D8" i="1"/>
  <c r="E18" i="4" s="1"/>
  <c r="J6" i="1"/>
  <c r="D23" i="4" s="1"/>
  <c r="G8" i="1"/>
  <c r="E22" i="4" s="1"/>
  <c r="H8" i="1"/>
  <c r="E21" i="4" s="1"/>
  <c r="C8" i="1"/>
  <c r="E17" i="4" s="1"/>
  <c r="J8" i="1" l="1"/>
  <c r="E23" i="4" s="1"/>
  <c r="C79" i="1"/>
  <c r="C61" i="1"/>
  <c r="C56" i="1" l="1"/>
  <c r="F17" i="4" s="1"/>
  <c r="C44" i="1"/>
  <c r="C38" i="1"/>
  <c r="C14" i="1"/>
  <c r="C6" i="1" l="1"/>
  <c r="D17" i="4" s="1"/>
</calcChain>
</file>

<file path=xl/sharedStrings.xml><?xml version="1.0" encoding="utf-8"?>
<sst xmlns="http://schemas.openxmlformats.org/spreadsheetml/2006/main" count="264" uniqueCount="179">
  <si>
    <t>Предгорье</t>
  </si>
  <si>
    <t>СПК Кирова</t>
  </si>
  <si>
    <t>ИТОГО</t>
  </si>
  <si>
    <t>урожайность ц/га</t>
  </si>
  <si>
    <t>129А</t>
  </si>
  <si>
    <t>129Б</t>
  </si>
  <si>
    <t>120А</t>
  </si>
  <si>
    <t>Обмолочено, га</t>
  </si>
  <si>
    <t>намолочено, тонн</t>
  </si>
  <si>
    <t>в т.ч. Зернобобовых культур, тонн</t>
  </si>
  <si>
    <t>Осенняя обработка почвы(зябь), га</t>
  </si>
  <si>
    <t>Посевы озимых, га</t>
  </si>
  <si>
    <t>урожайность , ц/га</t>
  </si>
  <si>
    <t>озимая пшеница</t>
  </si>
  <si>
    <t xml:space="preserve"> Победа</t>
  </si>
  <si>
    <t>Крутишинское</t>
  </si>
  <si>
    <t>урожайность, ц/га</t>
  </si>
  <si>
    <t>урожайноть, ц/га</t>
  </si>
  <si>
    <t>Намолочено, т</t>
  </si>
  <si>
    <t>урожайность,  ц/га</t>
  </si>
  <si>
    <t>Подсолнечник убрано,  га</t>
  </si>
  <si>
    <t>намолочено, т</t>
  </si>
  <si>
    <t>озимая рожь</t>
  </si>
  <si>
    <t>озимый третикале</t>
  </si>
  <si>
    <t>обмолочено, га</t>
  </si>
  <si>
    <t>Шифр</t>
  </si>
  <si>
    <t>Новообинцевское</t>
  </si>
  <si>
    <t>Скошено, га</t>
  </si>
  <si>
    <t>Обмолочено от посева, %</t>
  </si>
  <si>
    <t>Горох</t>
  </si>
  <si>
    <t>Озимая пшеница</t>
  </si>
  <si>
    <t>Озимая рожь</t>
  </si>
  <si>
    <t>Тритикале</t>
  </si>
  <si>
    <t>скошено, га</t>
  </si>
  <si>
    <r>
      <t xml:space="preserve">намолочено, </t>
    </r>
    <r>
      <rPr>
        <sz val="8"/>
        <color theme="1"/>
        <rFont val="Times New Roman"/>
        <family val="1"/>
        <charset val="204"/>
      </rPr>
      <t>т</t>
    </r>
  </si>
  <si>
    <r>
      <t>намолочено,</t>
    </r>
    <r>
      <rPr>
        <sz val="8"/>
        <color theme="1"/>
        <rFont val="Times New Roman"/>
        <family val="1"/>
        <charset val="204"/>
      </rPr>
      <t>т</t>
    </r>
  </si>
  <si>
    <t>Ячмень</t>
  </si>
  <si>
    <t>Посеяно, га</t>
  </si>
  <si>
    <t>Овес</t>
  </si>
  <si>
    <t>Пшеница яровая</t>
  </si>
  <si>
    <t>Подсолнечник</t>
  </si>
  <si>
    <t>Убрано от посева, %</t>
  </si>
  <si>
    <t>Гречиха</t>
  </si>
  <si>
    <t>Валовый сбор з.м., т</t>
  </si>
  <si>
    <t>Засыпано семян зерновых культур, т</t>
  </si>
  <si>
    <r>
      <rPr>
        <b/>
        <sz val="8"/>
        <color theme="1"/>
        <rFont val="Times New Roman"/>
        <family val="1"/>
        <charset val="204"/>
      </rPr>
      <t>на зерно</t>
    </r>
    <r>
      <rPr>
        <sz val="8"/>
        <color theme="1"/>
        <rFont val="Times New Roman"/>
        <family val="1"/>
        <charset val="204"/>
      </rPr>
      <t>, убрано, га</t>
    </r>
  </si>
  <si>
    <t>Кукуруза</t>
  </si>
  <si>
    <r>
      <t xml:space="preserve">Убрано на </t>
    </r>
    <r>
      <rPr>
        <b/>
        <u/>
        <sz val="9"/>
        <color theme="1"/>
        <rFont val="Times New Roman"/>
        <family val="1"/>
        <charset val="204"/>
      </rPr>
      <t>з.м.</t>
    </r>
    <r>
      <rPr>
        <sz val="8"/>
        <color theme="1"/>
        <rFont val="Times New Roman"/>
        <family val="1"/>
        <charset val="204"/>
      </rPr>
      <t xml:space="preserve">, га </t>
    </r>
  </si>
  <si>
    <t>Рапс</t>
  </si>
  <si>
    <t>Скошено,  га</t>
  </si>
  <si>
    <t>Лен</t>
  </si>
  <si>
    <t>Культура</t>
  </si>
  <si>
    <t>Показатель</t>
  </si>
  <si>
    <t>Кипринское</t>
  </si>
  <si>
    <r>
      <t xml:space="preserve">Зерновых и з/бобовых </t>
    </r>
    <r>
      <rPr>
        <b/>
        <sz val="9"/>
        <color theme="1"/>
        <rFont val="Times New Roman"/>
        <family val="1"/>
        <charset val="204"/>
      </rPr>
      <t>всего</t>
    </r>
  </si>
  <si>
    <t>обработка гербицидами всего, га</t>
  </si>
  <si>
    <t>в т.ч. зерновых</t>
  </si>
  <si>
    <t>обработка пара всего</t>
  </si>
  <si>
    <t>обработка против вредителей</t>
  </si>
  <si>
    <t>в т.ч. химическая</t>
  </si>
  <si>
    <t>Уборочная кампания</t>
  </si>
  <si>
    <t>Наименование работ</t>
  </si>
  <si>
    <t>Ноовоб</t>
  </si>
  <si>
    <t>Побед</t>
  </si>
  <si>
    <t>Киприн</t>
  </si>
  <si>
    <t xml:space="preserve">Крутиш </t>
  </si>
  <si>
    <t xml:space="preserve">Кирова </t>
  </si>
  <si>
    <t xml:space="preserve">Предго </t>
  </si>
  <si>
    <t xml:space="preserve">Черемн </t>
  </si>
  <si>
    <t>РВБ, га</t>
  </si>
  <si>
    <t>% к пашне</t>
  </si>
  <si>
    <t>в т. ч.мнг травы</t>
  </si>
  <si>
    <t>в т.ч. Озимые</t>
  </si>
  <si>
    <t>внесение мин. уд.  Т</t>
  </si>
  <si>
    <t>удоб площ, га</t>
  </si>
  <si>
    <t>протрав семян, тонн</t>
  </si>
  <si>
    <t>План посева яровых зерновых</t>
  </si>
  <si>
    <t>% выполнения</t>
  </si>
  <si>
    <t>Посев яровых зерновых и зернобобовых</t>
  </si>
  <si>
    <t>в т.с. пшеница</t>
  </si>
  <si>
    <t>ячмень</t>
  </si>
  <si>
    <t>горох</t>
  </si>
  <si>
    <t>гречиха</t>
  </si>
  <si>
    <t>овес</t>
  </si>
  <si>
    <t>чечевица</t>
  </si>
  <si>
    <t>кукуруза на зерно</t>
  </si>
  <si>
    <t>прочие зер. и з/б</t>
  </si>
  <si>
    <t>соя</t>
  </si>
  <si>
    <t>подсолнечник</t>
  </si>
  <si>
    <t>рапс на маслосем</t>
  </si>
  <si>
    <t>лен</t>
  </si>
  <si>
    <t>План посева кормовых</t>
  </si>
  <si>
    <t>Посев кормовых всего, га</t>
  </si>
  <si>
    <t>кукуруза на силос</t>
  </si>
  <si>
    <t>однолетние травы</t>
  </si>
  <si>
    <t>в т.ч. Многоком смесь</t>
  </si>
  <si>
    <t>боро-ние до всх.</t>
  </si>
  <si>
    <t>бороно-ие пос всх.</t>
  </si>
  <si>
    <t>междрядная обраб</t>
  </si>
  <si>
    <t>дискование</t>
  </si>
  <si>
    <t>посев донника</t>
  </si>
  <si>
    <t>обработка пара</t>
  </si>
  <si>
    <t>гербец обработка</t>
  </si>
  <si>
    <t>посев суданки</t>
  </si>
  <si>
    <t>бигование мн. Трав</t>
  </si>
  <si>
    <t>предпосевная обработка</t>
  </si>
  <si>
    <t xml:space="preserve">Сводка полевых работ </t>
  </si>
  <si>
    <t>пашня всего, га</t>
  </si>
  <si>
    <t>СВОДКА</t>
  </si>
  <si>
    <t>суточной  продуктивности  молочного  стада  в  сельхозпредприятиях</t>
  </si>
  <si>
    <t>№ п/п</t>
  </si>
  <si>
    <t>Сельхозпредприятие</t>
  </si>
  <si>
    <t>наличие  коров</t>
  </si>
  <si>
    <t>Валовый надой молока, ц</t>
  </si>
  <si>
    <t>Реализация молока, ц</t>
  </si>
  <si>
    <t>% жира</t>
  </si>
  <si>
    <t>% белка</t>
  </si>
  <si>
    <t>Надой  на  одну  корову в сутки, кг</t>
  </si>
  <si>
    <t>к прошлому году</t>
  </si>
  <si>
    <t>товарность молока, %</t>
  </si>
  <si>
    <t>Отел</t>
  </si>
  <si>
    <t>Падёж с нач.  года     (голов)</t>
  </si>
  <si>
    <t>голов</t>
  </si>
  <si>
    <t>АО "Новообинцевское"</t>
  </si>
  <si>
    <t>АО "Победа"</t>
  </si>
  <si>
    <t>ООО "Кипринское" МТФ 1</t>
  </si>
  <si>
    <t>ООО "Кипринское" МТФ 2</t>
  </si>
  <si>
    <t>ООО "Кипринское" МТФ 4</t>
  </si>
  <si>
    <t>ООО "Кипринское" МТФ 5</t>
  </si>
  <si>
    <t>АО "Крутишинское"</t>
  </si>
  <si>
    <t>СПК "им.Кирова"</t>
  </si>
  <si>
    <t>КФХ</t>
  </si>
  <si>
    <t>Всего  по  району :</t>
  </si>
  <si>
    <t xml:space="preserve">Сводка суточной продуктивности молочного стада на </t>
  </si>
  <si>
    <t>Валовый надой молока, т</t>
  </si>
  <si>
    <t>к уровню прошлого года, кг</t>
  </si>
  <si>
    <t>Растениеводство</t>
  </si>
  <si>
    <t xml:space="preserve">ООО "Кипринское" </t>
  </si>
  <si>
    <t>ООО "Предгорье"</t>
  </si>
  <si>
    <t>Посеяно кормовых, га</t>
  </si>
  <si>
    <t>Посеяно зерновых и зернобобовых, га</t>
  </si>
  <si>
    <t>Черемновская</t>
  </si>
  <si>
    <t>Коров, гол.</t>
  </si>
  <si>
    <t>Урожайность в среднем по зерновым, ц/га</t>
  </si>
  <si>
    <t>Урожайность по пшенице яровой, ц/га</t>
  </si>
  <si>
    <t>(по оперативным статистическим данным)</t>
  </si>
  <si>
    <t xml:space="preserve">Сведения по заготовке кормов   </t>
  </si>
  <si>
    <t>шифр</t>
  </si>
  <si>
    <t>наимен. работ</t>
  </si>
  <si>
    <t>Новооб.</t>
  </si>
  <si>
    <t xml:space="preserve">Победа </t>
  </si>
  <si>
    <t>Агрофирма "Черемновская"</t>
  </si>
  <si>
    <t>Крутиш</t>
  </si>
  <si>
    <t>Кирова</t>
  </si>
  <si>
    <t>всего условных голов</t>
  </si>
  <si>
    <t>план заготовки сена, тонн</t>
  </si>
  <si>
    <t>заготовлено сена всего, тонн</t>
  </si>
  <si>
    <t>в т.ч. сено тонн к.ед.</t>
  </si>
  <si>
    <t>запрессовано сена, тонн</t>
  </si>
  <si>
    <t>на сеновал, тонн</t>
  </si>
  <si>
    <t>план заготовки сенажа, тонн</t>
  </si>
  <si>
    <t>загот. сенажа, тонн</t>
  </si>
  <si>
    <t xml:space="preserve"> сенаж тонн к.ед.</t>
  </si>
  <si>
    <t>в том числе: зерносенажа, тн</t>
  </si>
  <si>
    <t>план заготовки силоса, тонн</t>
  </si>
  <si>
    <t>Заготовлено СИЛОСА всего  тонн</t>
  </si>
  <si>
    <t>в.т.ч. Силоса тонн.  корм. Ед</t>
  </si>
  <si>
    <t>ВСЕГО кормов тонн  корм. ед.</t>
  </si>
  <si>
    <t>Корм.ед.ц на усл гол</t>
  </si>
  <si>
    <t>Скошено естественных и сеяных трав, га</t>
  </si>
  <si>
    <t>заготовлено соломы, т</t>
  </si>
  <si>
    <t>вывезено соломы  т</t>
  </si>
  <si>
    <t>% от плана</t>
  </si>
  <si>
    <t>Заготовлено силоса всего, тонн</t>
  </si>
  <si>
    <t>Заготовлено сена всего, тонн</t>
  </si>
  <si>
    <t>Заготовлено сенажа, тонн</t>
  </si>
  <si>
    <t>план к.ед. на усл голову</t>
  </si>
  <si>
    <t>в Шелаболихинском районе  30.10.2023</t>
  </si>
  <si>
    <t>на 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</si>
</sst>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Bookman Old Style"/>
      <family val="1"/>
    </font>
    <font>
      <b/>
      <sz val="16"/>
      <name val="Bookman Old Style"/>
      <family val="1"/>
      <charset val="204"/>
    </font>
    <font>
      <sz val="19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b/>
      <sz val="11"/>
      <name val="Bookman Old Style"/>
      <family val="1"/>
      <charset val="204"/>
    </font>
    <font>
      <sz val="12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12"/>
      <name val="Bookman Old Style"/>
      <family val="1"/>
    </font>
    <font>
      <sz val="10"/>
      <name val="Bookman Old Style"/>
      <family val="1"/>
      <charset val="204"/>
    </font>
    <font>
      <sz val="14"/>
      <name val="Bookman Old Style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16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6" fillId="0" borderId="0" xfId="0" applyFont="1" applyAlignment="1">
      <alignment horizontal="center" vertical="center" wrapText="1"/>
    </xf>
    <xf numFmtId="164" fontId="4" fillId="0" borderId="1" xfId="0" applyNumberFormat="1" applyFont="1" applyBorder="1"/>
    <xf numFmtId="0" fontId="4" fillId="0" borderId="1" xfId="0" applyFont="1" applyBorder="1"/>
    <xf numFmtId="14" fontId="3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3" fillId="0" borderId="8" xfId="0" applyFont="1" applyBorder="1" applyAlignment="1" applyProtection="1">
      <alignment horizontal="center"/>
      <protection locked="0"/>
    </xf>
    <xf numFmtId="164" fontId="4" fillId="0" borderId="13" xfId="0" applyNumberFormat="1" applyFont="1" applyBorder="1"/>
    <xf numFmtId="164" fontId="7" fillId="0" borderId="14" xfId="0" applyNumberFormat="1" applyFont="1" applyBorder="1"/>
    <xf numFmtId="0" fontId="5" fillId="0" borderId="8" xfId="0" applyFont="1" applyBorder="1" applyAlignment="1">
      <alignment wrapText="1"/>
    </xf>
    <xf numFmtId="164" fontId="4" fillId="0" borderId="8" xfId="0" applyNumberFormat="1" applyFont="1" applyBorder="1" applyProtection="1">
      <protection locked="0"/>
    </xf>
    <xf numFmtId="0" fontId="4" fillId="0" borderId="13" xfId="0" applyFont="1" applyBorder="1" applyAlignment="1">
      <alignment wrapText="1"/>
    </xf>
    <xf numFmtId="0" fontId="4" fillId="0" borderId="13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7" fillId="0" borderId="11" xfId="0" applyNumberFormat="1" applyFont="1" applyBorder="1"/>
    <xf numFmtId="1" fontId="11" fillId="0" borderId="9" xfId="0" applyNumberFormat="1" applyFont="1" applyBorder="1"/>
    <xf numFmtId="1" fontId="7" fillId="0" borderId="9" xfId="0" applyNumberFormat="1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164" fontId="2" fillId="0" borderId="4" xfId="0" applyNumberFormat="1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/>
    <xf numFmtId="0" fontId="2" fillId="0" borderId="20" xfId="0" applyFont="1" applyBorder="1"/>
    <xf numFmtId="0" fontId="2" fillId="0" borderId="21" xfId="0" applyFont="1" applyBorder="1"/>
    <xf numFmtId="0" fontId="2" fillId="0" borderId="21" xfId="0" applyFont="1" applyBorder="1" applyAlignment="1">
      <alignment horizontal="center"/>
    </xf>
    <xf numFmtId="0" fontId="2" fillId="2" borderId="21" xfId="0" applyFont="1" applyFill="1" applyBorder="1"/>
    <xf numFmtId="0" fontId="14" fillId="2" borderId="20" xfId="0" applyFont="1" applyFill="1" applyBorder="1"/>
    <xf numFmtId="0" fontId="14" fillId="2" borderId="21" xfId="0" applyFont="1" applyFill="1" applyBorder="1"/>
    <xf numFmtId="0" fontId="14" fillId="2" borderId="21" xfId="0" applyFont="1" applyFill="1" applyBorder="1" applyAlignment="1">
      <alignment horizontal="center"/>
    </xf>
    <xf numFmtId="0" fontId="13" fillId="2" borderId="4" xfId="0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1" fontId="2" fillId="0" borderId="21" xfId="0" applyNumberFormat="1" applyFont="1" applyBorder="1"/>
    <xf numFmtId="1" fontId="2" fillId="0" borderId="21" xfId="0" applyNumberFormat="1" applyFont="1" applyBorder="1" applyAlignment="1">
      <alignment horizontal="center"/>
    </xf>
    <xf numFmtId="1" fontId="2" fillId="2" borderId="21" xfId="0" applyNumberFormat="1" applyFont="1" applyFill="1" applyBorder="1"/>
    <xf numFmtId="0" fontId="2" fillId="0" borderId="20" xfId="0" applyFont="1" applyBorder="1" applyAlignment="1">
      <alignment wrapText="1"/>
    </xf>
    <xf numFmtId="0" fontId="14" fillId="2" borderId="20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0" fontId="8" fillId="0" borderId="13" xfId="0" applyFont="1" applyBorder="1" applyAlignment="1">
      <alignment wrapText="1"/>
    </xf>
    <xf numFmtId="164" fontId="11" fillId="0" borderId="14" xfId="0" applyNumberFormat="1" applyFont="1" applyBorder="1"/>
    <xf numFmtId="1" fontId="11" fillId="0" borderId="11" xfId="0" applyNumberFormat="1" applyFont="1" applyBorder="1"/>
    <xf numFmtId="0" fontId="1" fillId="0" borderId="1" xfId="0" applyFont="1" applyBorder="1" applyProtection="1">
      <protection locked="0"/>
    </xf>
    <xf numFmtId="0" fontId="1" fillId="0" borderId="1" xfId="0" applyFont="1" applyBorder="1"/>
    <xf numFmtId="0" fontId="19" fillId="0" borderId="1" xfId="0" applyFont="1" applyBorder="1" applyProtection="1"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22" fillId="4" borderId="1" xfId="0" applyFont="1" applyFill="1" applyBorder="1" applyProtection="1">
      <protection locked="0"/>
    </xf>
    <xf numFmtId="1" fontId="22" fillId="4" borderId="1" xfId="0" applyNumberFormat="1" applyFont="1" applyFill="1" applyBorder="1" applyProtection="1">
      <protection locked="0"/>
    </xf>
    <xf numFmtId="164" fontId="23" fillId="4" borderId="1" xfId="0" applyNumberFormat="1" applyFont="1" applyFill="1" applyBorder="1" applyAlignment="1">
      <alignment horizontal="center"/>
    </xf>
    <xf numFmtId="1" fontId="22" fillId="4" borderId="1" xfId="0" applyNumberFormat="1" applyFont="1" applyFill="1" applyBorder="1" applyAlignment="1">
      <alignment horizontal="center"/>
    </xf>
    <xf numFmtId="0" fontId="25" fillId="4" borderId="1" xfId="0" applyFont="1" applyFill="1" applyBorder="1" applyProtection="1">
      <protection locked="0"/>
    </xf>
    <xf numFmtId="0" fontId="26" fillId="4" borderId="1" xfId="0" applyFont="1" applyFill="1" applyBorder="1" applyProtection="1">
      <protection locked="0"/>
    </xf>
    <xf numFmtId="0" fontId="20" fillId="4" borderId="1" xfId="0" applyFont="1" applyFill="1" applyBorder="1"/>
    <xf numFmtId="1" fontId="20" fillId="4" borderId="1" xfId="0" applyNumberFormat="1" applyFont="1" applyFill="1" applyBorder="1"/>
    <xf numFmtId="0" fontId="20" fillId="4" borderId="1" xfId="0" applyFont="1" applyFill="1" applyBorder="1" applyProtection="1">
      <protection locked="0"/>
    </xf>
    <xf numFmtId="0" fontId="19" fillId="4" borderId="1" xfId="0" applyFont="1" applyFill="1" applyBorder="1"/>
    <xf numFmtId="164" fontId="20" fillId="4" borderId="1" xfId="0" applyNumberFormat="1" applyFont="1" applyFill="1" applyBorder="1"/>
    <xf numFmtId="164" fontId="24" fillId="4" borderId="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9" xfId="0" applyFont="1" applyBorder="1"/>
    <xf numFmtId="16" fontId="13" fillId="0" borderId="19" xfId="0" applyNumberFormat="1" applyFont="1" applyBorder="1"/>
    <xf numFmtId="14" fontId="2" fillId="0" borderId="19" xfId="0" applyNumberFormat="1" applyFont="1" applyBorder="1"/>
    <xf numFmtId="0" fontId="27" fillId="0" borderId="3" xfId="0" applyFont="1" applyBorder="1" applyAlignment="1" applyProtection="1">
      <alignment vertical="center" wrapText="1"/>
      <protection locked="0"/>
    </xf>
    <xf numFmtId="0" fontId="27" fillId="0" borderId="1" xfId="0" applyFont="1" applyBorder="1" applyProtection="1">
      <protection locked="0"/>
    </xf>
    <xf numFmtId="164" fontId="30" fillId="4" borderId="1" xfId="0" applyNumberFormat="1" applyFont="1" applyFill="1" applyBorder="1" applyAlignment="1">
      <alignment horizontal="center"/>
    </xf>
    <xf numFmtId="0" fontId="29" fillId="4" borderId="1" xfId="0" applyFont="1" applyFill="1" applyBorder="1" applyAlignment="1" applyProtection="1">
      <alignment horizontal="center"/>
      <protection locked="0"/>
    </xf>
    <xf numFmtId="164" fontId="29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3" fillId="0" borderId="25" xfId="0" applyFont="1" applyBorder="1" applyAlignment="1" applyProtection="1">
      <alignment horizontal="center"/>
      <protection locked="0"/>
    </xf>
    <xf numFmtId="164" fontId="4" fillId="0" borderId="4" xfId="0" applyNumberFormat="1" applyFont="1" applyBorder="1" applyProtection="1">
      <protection locked="0"/>
    </xf>
    <xf numFmtId="164" fontId="4" fillId="0" borderId="4" xfId="0" applyNumberFormat="1" applyFont="1" applyBorder="1"/>
    <xf numFmtId="164" fontId="4" fillId="0" borderId="26" xfId="0" applyNumberFormat="1" applyFont="1" applyBorder="1"/>
    <xf numFmtId="164" fontId="4" fillId="0" borderId="25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/>
    <xf numFmtId="0" fontId="4" fillId="0" borderId="26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23" xfId="0" applyFont="1" applyBorder="1" applyProtection="1">
      <protection locked="0"/>
    </xf>
    <xf numFmtId="1" fontId="7" fillId="0" borderId="1" xfId="0" applyNumberFormat="1" applyFont="1" applyBorder="1"/>
    <xf numFmtId="0" fontId="4" fillId="0" borderId="3" xfId="0" applyFont="1" applyBorder="1" applyAlignment="1">
      <alignment wrapText="1"/>
    </xf>
    <xf numFmtId="1" fontId="7" fillId="0" borderId="2" xfId="0" applyNumberFormat="1" applyFont="1" applyBorder="1"/>
    <xf numFmtId="1" fontId="2" fillId="0" borderId="1" xfId="0" applyNumberFormat="1" applyFont="1" applyBorder="1"/>
    <xf numFmtId="164" fontId="13" fillId="0" borderId="1" xfId="0" applyNumberFormat="1" applyFont="1" applyBorder="1"/>
    <xf numFmtId="0" fontId="27" fillId="0" borderId="1" xfId="0" applyFont="1" applyBorder="1" applyAlignment="1" applyProtection="1">
      <alignment horizontal="center" vertical="top" wrapText="1"/>
      <protection locked="0"/>
    </xf>
    <xf numFmtId="0" fontId="28" fillId="0" borderId="3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1" fontId="3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1" fontId="2" fillId="4" borderId="1" xfId="0" applyNumberFormat="1" applyFont="1" applyFill="1" applyBorder="1" applyAlignment="1">
      <alignment horizontal="center" vertical="center"/>
    </xf>
    <xf numFmtId="1" fontId="3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wrapText="1"/>
      <protection locked="0"/>
    </xf>
    <xf numFmtId="1" fontId="2" fillId="0" borderId="16" xfId="0" applyNumberFormat="1" applyFont="1" applyBorder="1"/>
    <xf numFmtId="1" fontId="2" fillId="0" borderId="11" xfId="0" applyNumberFormat="1" applyFont="1" applyBorder="1"/>
    <xf numFmtId="1" fontId="2" fillId="0" borderId="17" xfId="0" applyNumberFormat="1" applyFont="1" applyBorder="1"/>
    <xf numFmtId="1" fontId="2" fillId="0" borderId="13" xfId="0" applyNumberFormat="1" applyFont="1" applyBorder="1"/>
    <xf numFmtId="1" fontId="2" fillId="0" borderId="14" xfId="0" applyNumberFormat="1" applyFont="1" applyBorder="1"/>
    <xf numFmtId="0" fontId="27" fillId="0" borderId="4" xfId="0" applyFont="1" applyBorder="1" applyAlignment="1" applyProtection="1">
      <alignment vertical="center" wrapText="1"/>
      <protection locked="0"/>
    </xf>
    <xf numFmtId="0" fontId="27" fillId="0" borderId="4" xfId="0" applyFont="1" applyBorder="1" applyProtection="1">
      <protection locked="0"/>
    </xf>
    <xf numFmtId="0" fontId="7" fillId="0" borderId="1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2" fillId="0" borderId="16" xfId="0" applyFont="1" applyBorder="1"/>
    <xf numFmtId="0" fontId="2" fillId="0" borderId="11" xfId="0" applyFont="1" applyBorder="1"/>
    <xf numFmtId="0" fontId="2" fillId="0" borderId="17" xfId="0" applyFont="1" applyBorder="1"/>
    <xf numFmtId="0" fontId="2" fillId="0" borderId="14" xfId="0" applyFont="1" applyBorder="1"/>
    <xf numFmtId="14" fontId="2" fillId="0" borderId="0" xfId="0" applyNumberFormat="1" applyFont="1"/>
    <xf numFmtId="0" fontId="7" fillId="0" borderId="8" xfId="0" applyFont="1" applyBorder="1" applyAlignment="1">
      <alignment horizontal="center" vertical="top" wrapText="1"/>
    </xf>
    <xf numFmtId="164" fontId="13" fillId="0" borderId="11" xfId="0" applyNumberFormat="1" applyFont="1" applyBorder="1"/>
    <xf numFmtId="164" fontId="13" fillId="0" borderId="13" xfId="0" applyNumberFormat="1" applyFont="1" applyBorder="1"/>
    <xf numFmtId="164" fontId="13" fillId="0" borderId="14" xfId="0" applyNumberFormat="1" applyFont="1" applyBorder="1"/>
    <xf numFmtId="0" fontId="11" fillId="3" borderId="20" xfId="0" applyFont="1" applyFill="1" applyBorder="1" applyAlignment="1">
      <alignment wrapText="1"/>
    </xf>
    <xf numFmtId="0" fontId="11" fillId="3" borderId="20" xfId="0" applyFont="1" applyFill="1" applyBorder="1"/>
    <xf numFmtId="0" fontId="11" fillId="3" borderId="21" xfId="0" applyFont="1" applyFill="1" applyBorder="1"/>
    <xf numFmtId="0" fontId="11" fillId="3" borderId="21" xfId="0" applyFont="1" applyFill="1" applyBorder="1" applyAlignment="1">
      <alignment horizontal="center"/>
    </xf>
    <xf numFmtId="0" fontId="11" fillId="3" borderId="4" xfId="0" applyFont="1" applyFill="1" applyBorder="1" applyAlignment="1">
      <alignment wrapText="1"/>
    </xf>
    <xf numFmtId="0" fontId="11" fillId="3" borderId="4" xfId="0" applyFont="1" applyFill="1" applyBorder="1"/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3" xfId="0" applyFont="1" applyBorder="1" applyAlignment="1" applyProtection="1">
      <alignment horizontal="right" vertical="center"/>
      <protection locked="0"/>
    </xf>
    <xf numFmtId="0" fontId="19" fillId="0" borderId="21" xfId="0" applyFont="1" applyBorder="1" applyAlignment="1" applyProtection="1">
      <alignment horizontal="right" vertical="center"/>
      <protection locked="0"/>
    </xf>
    <xf numFmtId="0" fontId="19" fillId="0" borderId="2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shrinkToFit="1"/>
    </xf>
    <xf numFmtId="14" fontId="17" fillId="0" borderId="19" xfId="0" applyNumberFormat="1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textRotation="90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textRotation="90" wrapText="1"/>
      <protection locked="0"/>
    </xf>
    <xf numFmtId="0" fontId="20" fillId="0" borderId="21" xfId="0" applyFont="1" applyBorder="1" applyAlignment="1" applyProtection="1">
      <alignment horizontal="center" vertical="center" textRotation="90" wrapText="1"/>
      <protection locked="0"/>
    </xf>
    <xf numFmtId="0" fontId="20" fillId="0" borderId="2" xfId="0" applyFont="1" applyBorder="1" applyAlignment="1" applyProtection="1">
      <alignment horizontal="center" vertical="center" textRotation="90" wrapText="1"/>
      <protection locked="0"/>
    </xf>
    <xf numFmtId="0" fontId="20" fillId="0" borderId="3" xfId="0" applyFont="1" applyBorder="1" applyAlignment="1" applyProtection="1">
      <alignment horizontal="center" vertical="center" textRotation="90"/>
      <protection locked="0"/>
    </xf>
    <xf numFmtId="0" fontId="20" fillId="0" borderId="21" xfId="0" applyFont="1" applyBorder="1" applyAlignment="1" applyProtection="1">
      <alignment horizontal="center" vertical="center" textRotation="90"/>
      <protection locked="0"/>
    </xf>
    <xf numFmtId="0" fontId="20" fillId="0" borderId="2" xfId="0" applyFont="1" applyBorder="1" applyAlignment="1" applyProtection="1">
      <alignment horizontal="center" vertical="center" textRotation="90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7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90"/>
  <sheetViews>
    <sheetView zoomScale="110" zoomScaleNormal="110" workbookViewId="0">
      <selection activeCell="E1" sqref="E1"/>
    </sheetView>
  </sheetViews>
  <sheetFormatPr defaultRowHeight="15" x14ac:dyDescent="0.25"/>
  <cols>
    <col min="1" max="1" width="9" style="9" customWidth="1"/>
    <col min="2" max="2" width="18.42578125" style="6" customWidth="1"/>
    <col min="3" max="9" width="9.42578125" customWidth="1"/>
    <col min="10" max="10" width="9.28515625" customWidth="1"/>
    <col min="11" max="11" width="4.7109375" style="13" customWidth="1"/>
  </cols>
  <sheetData>
    <row r="1" spans="1:11" x14ac:dyDescent="0.25">
      <c r="A1" s="163" t="s">
        <v>60</v>
      </c>
      <c r="B1" s="163"/>
      <c r="C1" s="163"/>
      <c r="D1" s="163"/>
      <c r="E1" s="12">
        <v>45268</v>
      </c>
      <c r="F1" s="1"/>
      <c r="G1" s="1"/>
      <c r="H1" s="1"/>
      <c r="I1" s="1"/>
      <c r="J1" s="1"/>
    </row>
    <row r="2" spans="1:11" s="2" customFormat="1" ht="23.25" thickBot="1" x14ac:dyDescent="0.3">
      <c r="A2" s="15" t="s">
        <v>51</v>
      </c>
      <c r="B2" s="16" t="s">
        <v>52</v>
      </c>
      <c r="C2" s="27" t="s">
        <v>26</v>
      </c>
      <c r="D2" s="27" t="s">
        <v>14</v>
      </c>
      <c r="E2" s="27" t="s">
        <v>53</v>
      </c>
      <c r="F2" s="27" t="s">
        <v>15</v>
      </c>
      <c r="G2" s="27" t="s">
        <v>0</v>
      </c>
      <c r="H2" s="27" t="s">
        <v>1</v>
      </c>
      <c r="I2" s="27" t="s">
        <v>141</v>
      </c>
      <c r="J2" s="26" t="s">
        <v>2</v>
      </c>
      <c r="K2" s="14" t="s">
        <v>25</v>
      </c>
    </row>
    <row r="3" spans="1:11" x14ac:dyDescent="0.25">
      <c r="A3" s="157" t="s">
        <v>54</v>
      </c>
      <c r="B3" s="17" t="s">
        <v>37</v>
      </c>
      <c r="C3" s="18">
        <v>4107</v>
      </c>
      <c r="D3" s="18">
        <v>2591</v>
      </c>
      <c r="E3" s="18">
        <v>11299</v>
      </c>
      <c r="F3" s="18">
        <v>5467</v>
      </c>
      <c r="G3" s="18">
        <v>419</v>
      </c>
      <c r="H3" s="18">
        <v>1293</v>
      </c>
      <c r="I3" s="95">
        <v>0</v>
      </c>
      <c r="J3" s="29">
        <f>SUM(C3:I3)</f>
        <v>25176</v>
      </c>
    </row>
    <row r="4" spans="1:11" ht="12" customHeight="1" x14ac:dyDescent="0.25">
      <c r="A4" s="158"/>
      <c r="B4" s="3" t="s">
        <v>27</v>
      </c>
      <c r="C4" s="7">
        <v>2993</v>
      </c>
      <c r="D4" s="7">
        <v>2415</v>
      </c>
      <c r="E4" s="7">
        <v>9643</v>
      </c>
      <c r="F4" s="7">
        <v>5197</v>
      </c>
      <c r="G4" s="7">
        <v>419</v>
      </c>
      <c r="H4" s="7">
        <v>1173</v>
      </c>
      <c r="I4" s="96"/>
      <c r="J4" s="28">
        <f>SUM(C4:I4)</f>
        <v>21840</v>
      </c>
      <c r="K4" s="13">
        <v>121</v>
      </c>
    </row>
    <row r="5" spans="1:11" ht="12" customHeight="1" x14ac:dyDescent="0.25">
      <c r="A5" s="158"/>
      <c r="B5" s="3" t="s">
        <v>7</v>
      </c>
      <c r="C5" s="7">
        <v>2993</v>
      </c>
      <c r="D5" s="7">
        <v>2415</v>
      </c>
      <c r="E5" s="7">
        <v>9643</v>
      </c>
      <c r="F5" s="7">
        <v>5197</v>
      </c>
      <c r="G5" s="7">
        <v>419</v>
      </c>
      <c r="H5" s="7">
        <v>1173</v>
      </c>
      <c r="I5" s="96"/>
      <c r="J5" s="28">
        <f>SUM(C5:I5)</f>
        <v>21840</v>
      </c>
      <c r="K5" s="13">
        <v>122</v>
      </c>
    </row>
    <row r="6" spans="1:11" ht="12" customHeight="1" x14ac:dyDescent="0.25">
      <c r="A6" s="158"/>
      <c r="B6" s="4" t="s">
        <v>28</v>
      </c>
      <c r="C6" s="10">
        <f t="shared" ref="C6:J6" si="0">C5/C3*100</f>
        <v>72.875578280983689</v>
      </c>
      <c r="D6" s="10">
        <f t="shared" si="0"/>
        <v>93.2072558857584</v>
      </c>
      <c r="E6" s="10">
        <f t="shared" si="0"/>
        <v>85.343835737675903</v>
      </c>
      <c r="F6" s="10">
        <f t="shared" si="0"/>
        <v>95.061276751417594</v>
      </c>
      <c r="G6" s="10">
        <f t="shared" si="0"/>
        <v>100</v>
      </c>
      <c r="H6" s="10">
        <f t="shared" si="0"/>
        <v>90.719257540603252</v>
      </c>
      <c r="I6" s="10" t="e">
        <f t="shared" si="0"/>
        <v>#DIV/0!</v>
      </c>
      <c r="J6" s="66">
        <f t="shared" si="0"/>
        <v>86.749285033365112</v>
      </c>
    </row>
    <row r="7" spans="1:11" ht="12" customHeight="1" x14ac:dyDescent="0.25">
      <c r="A7" s="158"/>
      <c r="B7" s="3" t="s">
        <v>21</v>
      </c>
      <c r="C7" s="7">
        <v>1753</v>
      </c>
      <c r="D7" s="7">
        <v>3184.4</v>
      </c>
      <c r="E7" s="7">
        <v>11764.25</v>
      </c>
      <c r="F7" s="7">
        <v>7817.3</v>
      </c>
      <c r="G7" s="7">
        <v>358.1</v>
      </c>
      <c r="H7" s="7">
        <v>731.8</v>
      </c>
      <c r="I7" s="96"/>
      <c r="J7" s="28">
        <f>SUM(C7:I7)</f>
        <v>25608.85</v>
      </c>
      <c r="K7" s="13">
        <v>123</v>
      </c>
    </row>
    <row r="8" spans="1:11" ht="12" customHeight="1" thickBot="1" x14ac:dyDescent="0.3">
      <c r="A8" s="159"/>
      <c r="B8" s="64" t="s">
        <v>12</v>
      </c>
      <c r="C8" s="19">
        <f>C7/C5*10</f>
        <v>5.8569996658870691</v>
      </c>
      <c r="D8" s="19">
        <f t="shared" ref="D8:J8" si="1">D7/D5*10</f>
        <v>13.185921325051758</v>
      </c>
      <c r="E8" s="19">
        <f t="shared" si="1"/>
        <v>12.199782225448512</v>
      </c>
      <c r="F8" s="19">
        <f t="shared" si="1"/>
        <v>15.041947277275352</v>
      </c>
      <c r="G8" s="19">
        <f t="shared" si="1"/>
        <v>8.5465393794749414</v>
      </c>
      <c r="H8" s="19">
        <f t="shared" si="1"/>
        <v>6.2387041773231022</v>
      </c>
      <c r="I8" s="19" t="e">
        <f t="shared" si="1"/>
        <v>#DIV/0!</v>
      </c>
      <c r="J8" s="65">
        <f t="shared" si="1"/>
        <v>11.725663919413918</v>
      </c>
    </row>
    <row r="9" spans="1:11" ht="12" customHeight="1" x14ac:dyDescent="0.25">
      <c r="A9" s="160" t="s">
        <v>29</v>
      </c>
      <c r="B9" s="21" t="s">
        <v>37</v>
      </c>
      <c r="C9" s="22"/>
      <c r="D9" s="22">
        <v>128</v>
      </c>
      <c r="E9" s="22">
        <v>405</v>
      </c>
      <c r="F9" s="22">
        <v>315</v>
      </c>
      <c r="G9" s="22"/>
      <c r="H9" s="22"/>
      <c r="I9" s="99"/>
      <c r="J9" s="30">
        <f>SUM(C9:I9)</f>
        <v>848</v>
      </c>
    </row>
    <row r="10" spans="1:11" ht="12" customHeight="1" x14ac:dyDescent="0.25">
      <c r="A10" s="161"/>
      <c r="B10" s="3" t="s">
        <v>27</v>
      </c>
      <c r="C10" s="8"/>
      <c r="D10" s="8">
        <v>128</v>
      </c>
      <c r="E10" s="8">
        <v>405</v>
      </c>
      <c r="F10" s="8">
        <v>175</v>
      </c>
      <c r="G10" s="8"/>
      <c r="H10" s="8"/>
      <c r="I10" s="100"/>
      <c r="J10" s="28">
        <f>SUM(C10:I10)</f>
        <v>708</v>
      </c>
    </row>
    <row r="11" spans="1:11" ht="12" customHeight="1" x14ac:dyDescent="0.25">
      <c r="A11" s="161"/>
      <c r="B11" s="3" t="s">
        <v>24</v>
      </c>
      <c r="C11" s="8"/>
      <c r="D11" s="8">
        <v>128</v>
      </c>
      <c r="E11" s="8">
        <v>405</v>
      </c>
      <c r="F11" s="8">
        <v>175</v>
      </c>
      <c r="G11" s="8"/>
      <c r="H11" s="8"/>
      <c r="I11" s="100"/>
      <c r="J11" s="28">
        <f>SUM(C11:I11)</f>
        <v>708</v>
      </c>
      <c r="K11" s="13">
        <v>125</v>
      </c>
    </row>
    <row r="12" spans="1:11" ht="12" customHeight="1" x14ac:dyDescent="0.25">
      <c r="A12" s="161"/>
      <c r="B12" s="4" t="s">
        <v>28</v>
      </c>
      <c r="C12" s="11" t="e">
        <f t="shared" ref="C12:J12" si="2">C11/C9*100</f>
        <v>#DIV/0!</v>
      </c>
      <c r="D12" s="11">
        <f t="shared" si="2"/>
        <v>100</v>
      </c>
      <c r="E12" s="11">
        <f t="shared" si="2"/>
        <v>100</v>
      </c>
      <c r="F12" s="10">
        <f t="shared" si="2"/>
        <v>55.555555555555557</v>
      </c>
      <c r="G12" s="11" t="e">
        <f t="shared" si="2"/>
        <v>#DIV/0!</v>
      </c>
      <c r="H12" s="11" t="e">
        <f t="shared" si="2"/>
        <v>#DIV/0!</v>
      </c>
      <c r="I12" s="101" t="e">
        <f t="shared" si="2"/>
        <v>#DIV/0!</v>
      </c>
      <c r="J12" s="66">
        <f t="shared" si="2"/>
        <v>83.490566037735846</v>
      </c>
    </row>
    <row r="13" spans="1:11" ht="12" customHeight="1" x14ac:dyDescent="0.25">
      <c r="A13" s="161"/>
      <c r="B13" s="3" t="s">
        <v>21</v>
      </c>
      <c r="C13" s="8"/>
      <c r="D13" s="8">
        <v>237</v>
      </c>
      <c r="E13" s="8">
        <v>672.05</v>
      </c>
      <c r="F13" s="8">
        <v>177</v>
      </c>
      <c r="G13" s="8"/>
      <c r="H13" s="8"/>
      <c r="I13" s="100"/>
      <c r="J13" s="28">
        <f>SUM(C13:I13)</f>
        <v>1086.05</v>
      </c>
      <c r="K13" s="13">
        <v>126</v>
      </c>
    </row>
    <row r="14" spans="1:11" ht="12" customHeight="1" thickBot="1" x14ac:dyDescent="0.3">
      <c r="A14" s="164"/>
      <c r="B14" s="64" t="s">
        <v>16</v>
      </c>
      <c r="C14" s="19" t="e">
        <f t="shared" ref="C14:H14" si="3">C13/C11*10</f>
        <v>#DIV/0!</v>
      </c>
      <c r="D14" s="19">
        <f t="shared" si="3"/>
        <v>18.515625</v>
      </c>
      <c r="E14" s="19">
        <f t="shared" si="3"/>
        <v>16.593827160493827</v>
      </c>
      <c r="F14" s="19">
        <f t="shared" si="3"/>
        <v>10.114285714285714</v>
      </c>
      <c r="G14" s="19" t="e">
        <f t="shared" si="3"/>
        <v>#DIV/0!</v>
      </c>
      <c r="H14" s="19" t="e">
        <f t="shared" si="3"/>
        <v>#DIV/0!</v>
      </c>
      <c r="I14" s="98" t="e">
        <f>I13/I11*10</f>
        <v>#DIV/0!</v>
      </c>
      <c r="J14" s="65">
        <f>J13/J11*10</f>
        <v>15.339689265536723</v>
      </c>
    </row>
    <row r="15" spans="1:11" ht="12" customHeight="1" x14ac:dyDescent="0.25">
      <c r="A15" s="157" t="s">
        <v>30</v>
      </c>
      <c r="B15" s="21" t="s">
        <v>37</v>
      </c>
      <c r="C15" s="22"/>
      <c r="D15" s="22">
        <v>303</v>
      </c>
      <c r="E15" s="22">
        <v>1230</v>
      </c>
      <c r="F15" s="22"/>
      <c r="G15" s="22"/>
      <c r="H15" s="22"/>
      <c r="I15" s="99"/>
      <c r="J15" s="30">
        <f>SUM(C15:I15)</f>
        <v>1533</v>
      </c>
    </row>
    <row r="16" spans="1:11" ht="12" customHeight="1" x14ac:dyDescent="0.25">
      <c r="A16" s="158"/>
      <c r="B16" s="5" t="s">
        <v>33</v>
      </c>
      <c r="C16" s="7"/>
      <c r="D16" s="7">
        <v>303</v>
      </c>
      <c r="E16" s="7">
        <v>1230</v>
      </c>
      <c r="F16" s="7"/>
      <c r="G16" s="7"/>
      <c r="H16" s="7"/>
      <c r="I16" s="96"/>
      <c r="J16" s="28">
        <f>SUM(C16:I16)</f>
        <v>1533</v>
      </c>
    </row>
    <row r="17" spans="1:11" ht="12" customHeight="1" x14ac:dyDescent="0.25">
      <c r="A17" s="158"/>
      <c r="B17" s="5" t="s">
        <v>24</v>
      </c>
      <c r="C17" s="7"/>
      <c r="D17" s="7">
        <v>303</v>
      </c>
      <c r="E17" s="7">
        <v>1230</v>
      </c>
      <c r="F17" s="7"/>
      <c r="G17" s="7"/>
      <c r="H17" s="7"/>
      <c r="I17" s="96"/>
      <c r="J17" s="28">
        <f>SUM(C17:I17)</f>
        <v>1533</v>
      </c>
    </row>
    <row r="18" spans="1:11" ht="12" customHeight="1" x14ac:dyDescent="0.25">
      <c r="A18" s="158"/>
      <c r="B18" s="4" t="s">
        <v>28</v>
      </c>
      <c r="C18" s="10" t="e">
        <f t="shared" ref="C18:J18" si="4">C17/C15*100</f>
        <v>#DIV/0!</v>
      </c>
      <c r="D18" s="10">
        <f t="shared" si="4"/>
        <v>100</v>
      </c>
      <c r="E18" s="10">
        <f t="shared" si="4"/>
        <v>100</v>
      </c>
      <c r="F18" s="10" t="e">
        <f t="shared" si="4"/>
        <v>#DIV/0!</v>
      </c>
      <c r="G18" s="10" t="e">
        <f t="shared" si="4"/>
        <v>#DIV/0!</v>
      </c>
      <c r="H18" s="10" t="e">
        <f t="shared" si="4"/>
        <v>#DIV/0!</v>
      </c>
      <c r="I18" s="97" t="e">
        <f t="shared" si="4"/>
        <v>#DIV/0!</v>
      </c>
      <c r="J18" s="66">
        <f t="shared" si="4"/>
        <v>100</v>
      </c>
    </row>
    <row r="19" spans="1:11" ht="12" customHeight="1" x14ac:dyDescent="0.25">
      <c r="A19" s="158"/>
      <c r="B19" s="5" t="s">
        <v>34</v>
      </c>
      <c r="C19" s="7"/>
      <c r="D19" s="7">
        <v>452</v>
      </c>
      <c r="E19" s="7">
        <v>1552.8</v>
      </c>
      <c r="F19" s="7"/>
      <c r="G19" s="7"/>
      <c r="H19" s="7"/>
      <c r="I19" s="96"/>
      <c r="J19" s="28">
        <f>SUM(C19:I19)</f>
        <v>2004.8</v>
      </c>
      <c r="K19" s="13" t="s">
        <v>4</v>
      </c>
    </row>
    <row r="20" spans="1:11" ht="12" customHeight="1" thickBot="1" x14ac:dyDescent="0.3">
      <c r="A20" s="159"/>
      <c r="B20" s="64" t="s">
        <v>3</v>
      </c>
      <c r="C20" s="19" t="e">
        <f t="shared" ref="C20:H20" si="5">C19/C17*10</f>
        <v>#DIV/0!</v>
      </c>
      <c r="D20" s="19">
        <f t="shared" si="5"/>
        <v>14.917491749174918</v>
      </c>
      <c r="E20" s="19">
        <f t="shared" si="5"/>
        <v>12.62439024390244</v>
      </c>
      <c r="F20" s="19" t="e">
        <f t="shared" si="5"/>
        <v>#DIV/0!</v>
      </c>
      <c r="G20" s="19" t="e">
        <f t="shared" si="5"/>
        <v>#DIV/0!</v>
      </c>
      <c r="H20" s="19" t="e">
        <f t="shared" si="5"/>
        <v>#DIV/0!</v>
      </c>
      <c r="I20" s="98" t="e">
        <f>I19/I17*10</f>
        <v>#DIV/0!</v>
      </c>
      <c r="J20" s="65">
        <f>J19/J17*10</f>
        <v>13.077625570776254</v>
      </c>
      <c r="K20" s="13" t="s">
        <v>5</v>
      </c>
    </row>
    <row r="21" spans="1:11" ht="12" customHeight="1" x14ac:dyDescent="0.25">
      <c r="A21" s="157" t="s">
        <v>31</v>
      </c>
      <c r="B21" s="21" t="s">
        <v>37</v>
      </c>
      <c r="C21" s="22"/>
      <c r="D21" s="22"/>
      <c r="E21" s="22">
        <v>250</v>
      </c>
      <c r="F21" s="22">
        <v>110</v>
      </c>
      <c r="G21" s="22"/>
      <c r="H21" s="22"/>
      <c r="I21" s="99"/>
      <c r="J21" s="30">
        <f>SUM(C21:I21)</f>
        <v>360</v>
      </c>
    </row>
    <row r="22" spans="1:11" ht="12" customHeight="1" x14ac:dyDescent="0.25">
      <c r="A22" s="158"/>
      <c r="B22" s="5" t="s">
        <v>33</v>
      </c>
      <c r="C22" s="7"/>
      <c r="D22" s="7"/>
      <c r="E22" s="7">
        <v>250</v>
      </c>
      <c r="F22" s="7">
        <v>110</v>
      </c>
      <c r="G22" s="7"/>
      <c r="H22" s="7"/>
      <c r="I22" s="96"/>
      <c r="J22" s="28">
        <f>SUM(C22:I22)</f>
        <v>360</v>
      </c>
    </row>
    <row r="23" spans="1:11" ht="12" customHeight="1" x14ac:dyDescent="0.25">
      <c r="A23" s="158"/>
      <c r="B23" s="5" t="s">
        <v>24</v>
      </c>
      <c r="C23" s="7"/>
      <c r="D23" s="7"/>
      <c r="E23" s="7">
        <v>250</v>
      </c>
      <c r="F23" s="7">
        <v>110</v>
      </c>
      <c r="G23" s="7"/>
      <c r="H23" s="7"/>
      <c r="I23" s="96"/>
      <c r="J23" s="28">
        <f>SUM(C23:I23)</f>
        <v>360</v>
      </c>
    </row>
    <row r="24" spans="1:11" ht="12" customHeight="1" x14ac:dyDescent="0.25">
      <c r="A24" s="158"/>
      <c r="B24" s="4" t="s">
        <v>28</v>
      </c>
      <c r="C24" s="10" t="e">
        <f t="shared" ref="C24:J24" si="6">C23/C21*100</f>
        <v>#DIV/0!</v>
      </c>
      <c r="D24" s="10" t="e">
        <f t="shared" si="6"/>
        <v>#DIV/0!</v>
      </c>
      <c r="E24" s="10">
        <f t="shared" si="6"/>
        <v>100</v>
      </c>
      <c r="F24" s="10">
        <f t="shared" si="6"/>
        <v>100</v>
      </c>
      <c r="G24" s="10" t="e">
        <f t="shared" si="6"/>
        <v>#DIV/0!</v>
      </c>
      <c r="H24" s="10" t="e">
        <f t="shared" si="6"/>
        <v>#DIV/0!</v>
      </c>
      <c r="I24" s="97" t="e">
        <f t="shared" si="6"/>
        <v>#DIV/0!</v>
      </c>
      <c r="J24" s="66">
        <f t="shared" si="6"/>
        <v>100</v>
      </c>
    </row>
    <row r="25" spans="1:11" ht="12" customHeight="1" x14ac:dyDescent="0.25">
      <c r="A25" s="158"/>
      <c r="B25" s="5" t="s">
        <v>34</v>
      </c>
      <c r="C25" s="7"/>
      <c r="D25" s="7"/>
      <c r="E25" s="7">
        <v>414</v>
      </c>
      <c r="F25" s="7">
        <v>39.799999999999997</v>
      </c>
      <c r="G25" s="7"/>
      <c r="H25" s="7"/>
      <c r="I25" s="96"/>
      <c r="J25" s="28">
        <f>SUM(C25:I25)</f>
        <v>453.8</v>
      </c>
      <c r="K25" s="13" t="s">
        <v>4</v>
      </c>
    </row>
    <row r="26" spans="1:11" ht="12" customHeight="1" thickBot="1" x14ac:dyDescent="0.3">
      <c r="A26" s="159"/>
      <c r="B26" s="64" t="s">
        <v>12</v>
      </c>
      <c r="C26" s="19" t="e">
        <f t="shared" ref="C26:H26" si="7">C25/C23*10</f>
        <v>#DIV/0!</v>
      </c>
      <c r="D26" s="19" t="e">
        <f t="shared" si="7"/>
        <v>#DIV/0!</v>
      </c>
      <c r="E26" s="19">
        <f t="shared" si="7"/>
        <v>16.559999999999999</v>
      </c>
      <c r="F26" s="19">
        <f t="shared" si="7"/>
        <v>3.6181818181818182</v>
      </c>
      <c r="G26" s="19" t="e">
        <f t="shared" si="7"/>
        <v>#DIV/0!</v>
      </c>
      <c r="H26" s="19" t="e">
        <f t="shared" si="7"/>
        <v>#DIV/0!</v>
      </c>
      <c r="I26" s="98" t="e">
        <f>I25/I23*10</f>
        <v>#DIV/0!</v>
      </c>
      <c r="J26" s="65">
        <f>J25/J23*10</f>
        <v>12.605555555555556</v>
      </c>
      <c r="K26" s="13" t="s">
        <v>5</v>
      </c>
    </row>
    <row r="27" spans="1:11" ht="12" customHeight="1" x14ac:dyDescent="0.25">
      <c r="A27" s="157" t="s">
        <v>32</v>
      </c>
      <c r="B27" s="21" t="s">
        <v>37</v>
      </c>
      <c r="C27" s="22"/>
      <c r="D27" s="22"/>
      <c r="E27" s="22">
        <v>185</v>
      </c>
      <c r="F27" s="22"/>
      <c r="G27" s="22"/>
      <c r="H27" s="22"/>
      <c r="I27" s="99"/>
      <c r="J27" s="30">
        <f>SUM(C27:I27)</f>
        <v>185</v>
      </c>
    </row>
    <row r="28" spans="1:11" ht="12" customHeight="1" x14ac:dyDescent="0.25">
      <c r="A28" s="158"/>
      <c r="B28" s="5" t="s">
        <v>33</v>
      </c>
      <c r="C28" s="7"/>
      <c r="D28" s="7"/>
      <c r="E28" s="7">
        <v>185</v>
      </c>
      <c r="F28" s="7"/>
      <c r="G28" s="7"/>
      <c r="H28" s="7"/>
      <c r="I28" s="96"/>
      <c r="J28" s="28">
        <f>SUM(C28:I28)</f>
        <v>185</v>
      </c>
    </row>
    <row r="29" spans="1:11" ht="12" customHeight="1" x14ac:dyDescent="0.25">
      <c r="A29" s="158"/>
      <c r="B29" s="5" t="s">
        <v>24</v>
      </c>
      <c r="C29" s="7"/>
      <c r="D29" s="7"/>
      <c r="E29" s="7">
        <v>185</v>
      </c>
      <c r="F29" s="7"/>
      <c r="G29" s="7"/>
      <c r="H29" s="7"/>
      <c r="I29" s="96"/>
      <c r="J29" s="28">
        <f>SUM(C29:I29)</f>
        <v>185</v>
      </c>
    </row>
    <row r="30" spans="1:11" ht="12" customHeight="1" x14ac:dyDescent="0.25">
      <c r="A30" s="158"/>
      <c r="B30" s="4" t="s">
        <v>28</v>
      </c>
      <c r="C30" s="10" t="e">
        <f t="shared" ref="C30:J30" si="8">C29/C27*100</f>
        <v>#DIV/0!</v>
      </c>
      <c r="D30" s="10" t="e">
        <f t="shared" si="8"/>
        <v>#DIV/0!</v>
      </c>
      <c r="E30" s="10">
        <f t="shared" si="8"/>
        <v>100</v>
      </c>
      <c r="F30" s="10" t="e">
        <f t="shared" si="8"/>
        <v>#DIV/0!</v>
      </c>
      <c r="G30" s="10" t="e">
        <f t="shared" si="8"/>
        <v>#DIV/0!</v>
      </c>
      <c r="H30" s="10" t="e">
        <f t="shared" si="8"/>
        <v>#DIV/0!</v>
      </c>
      <c r="I30" s="97" t="e">
        <f t="shared" si="8"/>
        <v>#DIV/0!</v>
      </c>
      <c r="J30" s="66">
        <f t="shared" si="8"/>
        <v>100</v>
      </c>
    </row>
    <row r="31" spans="1:11" ht="12" customHeight="1" x14ac:dyDescent="0.25">
      <c r="A31" s="158"/>
      <c r="B31" s="5" t="s">
        <v>35</v>
      </c>
      <c r="C31" s="7"/>
      <c r="D31" s="7"/>
      <c r="E31" s="7">
        <v>322</v>
      </c>
      <c r="F31" s="7"/>
      <c r="G31" s="7"/>
      <c r="H31" s="7"/>
      <c r="I31" s="96"/>
      <c r="J31" s="28">
        <f>SUM(C31:I31)</f>
        <v>322</v>
      </c>
      <c r="K31" s="13" t="s">
        <v>4</v>
      </c>
    </row>
    <row r="32" spans="1:11" ht="12" customHeight="1" thickBot="1" x14ac:dyDescent="0.3">
      <c r="A32" s="159"/>
      <c r="B32" s="64" t="s">
        <v>17</v>
      </c>
      <c r="C32" s="19" t="e">
        <f t="shared" ref="C32:H32" si="9">C31/C29*10</f>
        <v>#DIV/0!</v>
      </c>
      <c r="D32" s="19" t="e">
        <f t="shared" si="9"/>
        <v>#DIV/0!</v>
      </c>
      <c r="E32" s="19">
        <f t="shared" si="9"/>
        <v>17.405405405405403</v>
      </c>
      <c r="F32" s="19" t="e">
        <f t="shared" si="9"/>
        <v>#DIV/0!</v>
      </c>
      <c r="G32" s="19" t="e">
        <f t="shared" si="9"/>
        <v>#DIV/0!</v>
      </c>
      <c r="H32" s="19" t="e">
        <f t="shared" si="9"/>
        <v>#DIV/0!</v>
      </c>
      <c r="I32" s="98" t="e">
        <f>I31/I29*10</f>
        <v>#DIV/0!</v>
      </c>
      <c r="J32" s="65">
        <f>J31/J29*10</f>
        <v>17.405405405405403</v>
      </c>
      <c r="K32" s="13" t="s">
        <v>5</v>
      </c>
    </row>
    <row r="33" spans="1:11" ht="12" customHeight="1" x14ac:dyDescent="0.25">
      <c r="A33" s="157" t="s">
        <v>36</v>
      </c>
      <c r="B33" s="21" t="s">
        <v>37</v>
      </c>
      <c r="C33" s="22">
        <v>744</v>
      </c>
      <c r="D33" s="22">
        <v>335</v>
      </c>
      <c r="E33" s="22">
        <v>2053</v>
      </c>
      <c r="F33" s="22">
        <v>658</v>
      </c>
      <c r="G33" s="22">
        <v>150</v>
      </c>
      <c r="H33" s="22"/>
      <c r="I33" s="99"/>
      <c r="J33" s="30">
        <f>SUM(C33:I33)</f>
        <v>3940</v>
      </c>
    </row>
    <row r="34" spans="1:11" ht="12" customHeight="1" x14ac:dyDescent="0.25">
      <c r="A34" s="158"/>
      <c r="B34" s="3" t="s">
        <v>27</v>
      </c>
      <c r="C34" s="8">
        <v>744</v>
      </c>
      <c r="D34" s="8">
        <v>335</v>
      </c>
      <c r="E34" s="8">
        <v>2053</v>
      </c>
      <c r="F34" s="8">
        <v>658</v>
      </c>
      <c r="G34" s="8">
        <v>150</v>
      </c>
      <c r="H34" s="8"/>
      <c r="I34" s="100"/>
      <c r="J34" s="28">
        <f>SUM(C34:I34)</f>
        <v>3940</v>
      </c>
    </row>
    <row r="35" spans="1:11" ht="12" customHeight="1" x14ac:dyDescent="0.25">
      <c r="A35" s="158"/>
      <c r="B35" s="3" t="s">
        <v>7</v>
      </c>
      <c r="C35" s="8">
        <v>744</v>
      </c>
      <c r="D35" s="8">
        <v>335</v>
      </c>
      <c r="E35" s="8">
        <v>2053</v>
      </c>
      <c r="F35" s="8">
        <v>658</v>
      </c>
      <c r="G35" s="8">
        <v>150</v>
      </c>
      <c r="H35" s="8"/>
      <c r="I35" s="100"/>
      <c r="J35" s="28">
        <f>SUM(C35:I35)</f>
        <v>3940</v>
      </c>
    </row>
    <row r="36" spans="1:11" ht="12" customHeight="1" x14ac:dyDescent="0.25">
      <c r="A36" s="158"/>
      <c r="B36" s="4" t="s">
        <v>28</v>
      </c>
      <c r="C36" s="11">
        <f t="shared" ref="C36:J36" si="10">C35/C33*100</f>
        <v>100</v>
      </c>
      <c r="D36" s="11">
        <f t="shared" si="10"/>
        <v>100</v>
      </c>
      <c r="E36" s="11">
        <f t="shared" si="10"/>
        <v>100</v>
      </c>
      <c r="F36" s="11">
        <f t="shared" si="10"/>
        <v>100</v>
      </c>
      <c r="G36" s="11">
        <f t="shared" si="10"/>
        <v>100</v>
      </c>
      <c r="H36" s="11" t="e">
        <f t="shared" si="10"/>
        <v>#DIV/0!</v>
      </c>
      <c r="I36" s="101" t="e">
        <f t="shared" si="10"/>
        <v>#DIV/0!</v>
      </c>
      <c r="J36" s="66">
        <f t="shared" si="10"/>
        <v>100</v>
      </c>
    </row>
    <row r="37" spans="1:11" ht="12" customHeight="1" x14ac:dyDescent="0.25">
      <c r="A37" s="158"/>
      <c r="B37" s="3" t="s">
        <v>18</v>
      </c>
      <c r="C37" s="8">
        <v>579.5</v>
      </c>
      <c r="D37" s="8">
        <v>439.9</v>
      </c>
      <c r="E37" s="8">
        <v>2524.6</v>
      </c>
      <c r="F37" s="8">
        <v>1097</v>
      </c>
      <c r="G37" s="8">
        <v>98.6</v>
      </c>
      <c r="H37" s="8"/>
      <c r="I37" s="100"/>
      <c r="J37" s="28">
        <f>SUM(C37:I37)</f>
        <v>4739.6000000000004</v>
      </c>
      <c r="K37" s="13">
        <v>120</v>
      </c>
    </row>
    <row r="38" spans="1:11" ht="12" customHeight="1" thickBot="1" x14ac:dyDescent="0.3">
      <c r="A38" s="159"/>
      <c r="B38" s="64" t="s">
        <v>16</v>
      </c>
      <c r="C38" s="19">
        <f t="shared" ref="C38:H38" si="11">C37/C35*10</f>
        <v>7.788978494623656</v>
      </c>
      <c r="D38" s="19">
        <f t="shared" si="11"/>
        <v>13.131343283582089</v>
      </c>
      <c r="E38" s="19">
        <f t="shared" si="11"/>
        <v>12.297126156843643</v>
      </c>
      <c r="F38" s="19">
        <f t="shared" si="11"/>
        <v>16.671732522796351</v>
      </c>
      <c r="G38" s="19">
        <f t="shared" si="11"/>
        <v>6.5733333333333333</v>
      </c>
      <c r="H38" s="19" t="e">
        <f t="shared" si="11"/>
        <v>#DIV/0!</v>
      </c>
      <c r="I38" s="98" t="e">
        <f>I37/I35*10</f>
        <v>#DIV/0!</v>
      </c>
      <c r="J38" s="65">
        <f>J37/J35*10</f>
        <v>12.029441624365482</v>
      </c>
      <c r="K38" s="13" t="s">
        <v>6</v>
      </c>
    </row>
    <row r="39" spans="1:11" ht="12" customHeight="1" x14ac:dyDescent="0.25">
      <c r="A39" s="157" t="s">
        <v>38</v>
      </c>
      <c r="B39" s="21" t="s">
        <v>37</v>
      </c>
      <c r="C39" s="22"/>
      <c r="D39" s="22">
        <v>260</v>
      </c>
      <c r="E39" s="22">
        <v>500</v>
      </c>
      <c r="F39" s="22">
        <v>334</v>
      </c>
      <c r="G39" s="22">
        <v>268</v>
      </c>
      <c r="H39" s="22">
        <v>268</v>
      </c>
      <c r="I39" s="99"/>
      <c r="J39" s="30">
        <f>SUM(C39:I39)</f>
        <v>1630</v>
      </c>
    </row>
    <row r="40" spans="1:11" ht="12" customHeight="1" x14ac:dyDescent="0.25">
      <c r="A40" s="158"/>
      <c r="B40" s="3" t="s">
        <v>27</v>
      </c>
      <c r="C40" s="8"/>
      <c r="D40" s="8">
        <v>260</v>
      </c>
      <c r="E40" s="8">
        <v>500</v>
      </c>
      <c r="F40" s="8">
        <v>334</v>
      </c>
      <c r="G40" s="8">
        <v>124</v>
      </c>
      <c r="H40" s="8">
        <v>188</v>
      </c>
      <c r="I40" s="100"/>
      <c r="J40" s="28">
        <f>SUM(C40:I40)</f>
        <v>1406</v>
      </c>
    </row>
    <row r="41" spans="1:11" ht="12" customHeight="1" x14ac:dyDescent="0.25">
      <c r="A41" s="158"/>
      <c r="B41" s="3" t="s">
        <v>7</v>
      </c>
      <c r="C41" s="8"/>
      <c r="D41" s="8">
        <v>260</v>
      </c>
      <c r="E41" s="8">
        <v>500</v>
      </c>
      <c r="F41" s="8">
        <v>334</v>
      </c>
      <c r="G41" s="8">
        <v>124</v>
      </c>
      <c r="H41" s="8">
        <v>188</v>
      </c>
      <c r="I41" s="100"/>
      <c r="J41" s="28">
        <f>SUM(C41:I41)</f>
        <v>1406</v>
      </c>
      <c r="K41" s="13">
        <v>130</v>
      </c>
    </row>
    <row r="42" spans="1:11" ht="12" customHeight="1" x14ac:dyDescent="0.25">
      <c r="A42" s="158"/>
      <c r="B42" s="4" t="s">
        <v>28</v>
      </c>
      <c r="C42" s="11" t="e">
        <f t="shared" ref="C42:J42" si="12">C41/C39*100</f>
        <v>#DIV/0!</v>
      </c>
      <c r="D42" s="11">
        <f t="shared" si="12"/>
        <v>100</v>
      </c>
      <c r="E42" s="11">
        <f t="shared" si="12"/>
        <v>100</v>
      </c>
      <c r="F42" s="11">
        <f t="shared" si="12"/>
        <v>100</v>
      </c>
      <c r="G42" s="11">
        <f t="shared" si="12"/>
        <v>46.268656716417908</v>
      </c>
      <c r="H42" s="11">
        <f t="shared" si="12"/>
        <v>70.149253731343293</v>
      </c>
      <c r="I42" s="101" t="e">
        <f t="shared" si="12"/>
        <v>#DIV/0!</v>
      </c>
      <c r="J42" s="66">
        <f t="shared" si="12"/>
        <v>86.25766871165645</v>
      </c>
    </row>
    <row r="43" spans="1:11" ht="12" customHeight="1" x14ac:dyDescent="0.25">
      <c r="A43" s="158"/>
      <c r="B43" s="3" t="s">
        <v>18</v>
      </c>
      <c r="C43" s="8"/>
      <c r="D43" s="8">
        <v>474.2</v>
      </c>
      <c r="E43" s="8">
        <v>455.9</v>
      </c>
      <c r="F43" s="8">
        <v>527</v>
      </c>
      <c r="G43" s="8">
        <v>114.5</v>
      </c>
      <c r="H43" s="8">
        <v>151.5</v>
      </c>
      <c r="I43" s="100"/>
      <c r="J43" s="28">
        <f>SUM(C43:I43)</f>
        <v>1723.1</v>
      </c>
      <c r="K43" s="13">
        <v>131</v>
      </c>
    </row>
    <row r="44" spans="1:11" ht="12" customHeight="1" thickBot="1" x14ac:dyDescent="0.3">
      <c r="A44" s="159"/>
      <c r="B44" s="64" t="s">
        <v>16</v>
      </c>
      <c r="C44" s="19" t="e">
        <f t="shared" ref="C44:H44" si="13">C43/C41*10</f>
        <v>#DIV/0!</v>
      </c>
      <c r="D44" s="19">
        <f t="shared" si="13"/>
        <v>18.238461538461539</v>
      </c>
      <c r="E44" s="19">
        <f t="shared" si="13"/>
        <v>9.1179999999999986</v>
      </c>
      <c r="F44" s="19">
        <f t="shared" si="13"/>
        <v>15.778443113772456</v>
      </c>
      <c r="G44" s="19">
        <f t="shared" si="13"/>
        <v>9.2338709677419359</v>
      </c>
      <c r="H44" s="19">
        <f t="shared" si="13"/>
        <v>8.0585106382978715</v>
      </c>
      <c r="I44" s="98" t="e">
        <f>I43/I41*10</f>
        <v>#DIV/0!</v>
      </c>
      <c r="J44" s="65">
        <f>J43/J41*10</f>
        <v>12.25533428165007</v>
      </c>
    </row>
    <row r="45" spans="1:11" ht="12" customHeight="1" x14ac:dyDescent="0.25">
      <c r="A45" s="157" t="s">
        <v>46</v>
      </c>
      <c r="B45" s="21" t="s">
        <v>37</v>
      </c>
      <c r="C45" s="22"/>
      <c r="D45" s="22">
        <v>257</v>
      </c>
      <c r="E45" s="22">
        <v>691</v>
      </c>
      <c r="F45" s="22">
        <v>284</v>
      </c>
      <c r="G45" s="22">
        <v>95</v>
      </c>
      <c r="H45" s="22"/>
      <c r="I45" s="99"/>
      <c r="J45" s="30">
        <f>SUM(C45:I45)</f>
        <v>1327</v>
      </c>
    </row>
    <row r="46" spans="1:11" ht="12" customHeight="1" x14ac:dyDescent="0.25">
      <c r="A46" s="158"/>
      <c r="B46" s="3" t="s">
        <v>47</v>
      </c>
      <c r="C46" s="8"/>
      <c r="D46" s="8">
        <v>244</v>
      </c>
      <c r="E46" s="8">
        <v>691</v>
      </c>
      <c r="F46" s="8">
        <v>284</v>
      </c>
      <c r="G46" s="8">
        <v>95</v>
      </c>
      <c r="H46" s="8"/>
      <c r="I46" s="100"/>
      <c r="J46" s="28">
        <f>SUM(C46:I46)</f>
        <v>1314</v>
      </c>
      <c r="K46" s="13">
        <v>151</v>
      </c>
    </row>
    <row r="47" spans="1:11" ht="12" customHeight="1" x14ac:dyDescent="0.25">
      <c r="A47" s="158"/>
      <c r="B47" s="4" t="s">
        <v>41</v>
      </c>
      <c r="C47" s="11" t="e">
        <f t="shared" ref="C47:I47" si="14">C46/C45*100</f>
        <v>#DIV/0!</v>
      </c>
      <c r="D47" s="11">
        <f t="shared" si="14"/>
        <v>94.941634241245126</v>
      </c>
      <c r="E47" s="11">
        <f t="shared" si="14"/>
        <v>100</v>
      </c>
      <c r="F47" s="11">
        <f t="shared" si="14"/>
        <v>100</v>
      </c>
      <c r="G47" s="11">
        <f t="shared" si="14"/>
        <v>100</v>
      </c>
      <c r="H47" s="11" t="e">
        <f t="shared" si="14"/>
        <v>#DIV/0!</v>
      </c>
      <c r="I47" s="101" t="e">
        <f t="shared" si="14"/>
        <v>#DIV/0!</v>
      </c>
      <c r="J47" s="66">
        <f>D47+E47+F47+G47</f>
        <v>394.94163424124514</v>
      </c>
    </row>
    <row r="48" spans="1:11" ht="12" customHeight="1" x14ac:dyDescent="0.25">
      <c r="A48" s="158"/>
      <c r="B48" s="3" t="s">
        <v>43</v>
      </c>
      <c r="C48" s="8"/>
      <c r="D48" s="8">
        <v>5921.8</v>
      </c>
      <c r="E48" s="8">
        <v>17564.7</v>
      </c>
      <c r="F48" s="8">
        <v>7712</v>
      </c>
      <c r="G48" s="8">
        <v>1237</v>
      </c>
      <c r="H48" s="8"/>
      <c r="I48" s="100"/>
      <c r="J48" s="28">
        <v>32435.5</v>
      </c>
      <c r="K48" s="13">
        <v>152</v>
      </c>
    </row>
    <row r="49" spans="1:11" ht="12" customHeight="1" x14ac:dyDescent="0.25">
      <c r="A49" s="158"/>
      <c r="B49" s="3" t="s">
        <v>45</v>
      </c>
      <c r="C49" s="8"/>
      <c r="D49" s="8"/>
      <c r="E49" s="8"/>
      <c r="F49" s="8">
        <v>80</v>
      </c>
      <c r="G49" s="8"/>
      <c r="H49" s="8"/>
      <c r="I49" s="100"/>
      <c r="J49" s="28">
        <f>SUM(C49:I49)</f>
        <v>80</v>
      </c>
    </row>
    <row r="50" spans="1:11" ht="12" customHeight="1" thickBot="1" x14ac:dyDescent="0.3">
      <c r="A50" s="159"/>
      <c r="B50" s="23" t="s">
        <v>8</v>
      </c>
      <c r="C50" s="24"/>
      <c r="D50" s="24"/>
      <c r="E50" s="24"/>
      <c r="F50" s="24">
        <v>313.5</v>
      </c>
      <c r="G50" s="24"/>
      <c r="H50" s="24"/>
      <c r="I50" s="102"/>
      <c r="J50" s="20">
        <f>J49/J47*10</f>
        <v>2.025615763546798</v>
      </c>
    </row>
    <row r="51" spans="1:11" ht="12" customHeight="1" x14ac:dyDescent="0.25">
      <c r="A51" s="157" t="s">
        <v>39</v>
      </c>
      <c r="B51" s="17" t="s">
        <v>37</v>
      </c>
      <c r="C51" s="25">
        <v>2800</v>
      </c>
      <c r="D51" s="25">
        <v>1165</v>
      </c>
      <c r="E51" s="25">
        <v>4248</v>
      </c>
      <c r="F51" s="25">
        <v>3234</v>
      </c>
      <c r="G51" s="25">
        <v>145</v>
      </c>
      <c r="H51" s="25">
        <v>690</v>
      </c>
      <c r="I51" s="103"/>
      <c r="J51" s="30">
        <f>SUM(C51:I51)</f>
        <v>12282</v>
      </c>
    </row>
    <row r="52" spans="1:11" ht="12" customHeight="1" x14ac:dyDescent="0.25">
      <c r="A52" s="158"/>
      <c r="B52" s="3" t="s">
        <v>27</v>
      </c>
      <c r="C52" s="8">
        <v>1852</v>
      </c>
      <c r="D52" s="8">
        <v>990</v>
      </c>
      <c r="E52" s="8">
        <v>4100</v>
      </c>
      <c r="F52" s="8">
        <v>3234</v>
      </c>
      <c r="G52" s="8">
        <v>145</v>
      </c>
      <c r="H52" s="8">
        <v>690</v>
      </c>
      <c r="I52" s="100"/>
      <c r="J52" s="28">
        <f>SUM(C52:I52)</f>
        <v>11011</v>
      </c>
    </row>
    <row r="53" spans="1:11" ht="12" customHeight="1" x14ac:dyDescent="0.25">
      <c r="A53" s="158"/>
      <c r="B53" s="3" t="s">
        <v>7</v>
      </c>
      <c r="C53" s="8">
        <v>1852</v>
      </c>
      <c r="D53" s="8">
        <v>990</v>
      </c>
      <c r="E53" s="8">
        <v>4100</v>
      </c>
      <c r="F53" s="8">
        <v>3234</v>
      </c>
      <c r="G53" s="8">
        <v>145</v>
      </c>
      <c r="H53" s="8">
        <v>690</v>
      </c>
      <c r="I53" s="100"/>
      <c r="J53" s="28">
        <f>SUM(C53:I53)</f>
        <v>11011</v>
      </c>
      <c r="K53" s="13">
        <v>80</v>
      </c>
    </row>
    <row r="54" spans="1:11" ht="12" customHeight="1" x14ac:dyDescent="0.25">
      <c r="A54" s="158"/>
      <c r="B54" s="4" t="s">
        <v>28</v>
      </c>
      <c r="C54" s="11">
        <f t="shared" ref="C54:J54" si="15">C53/C51*100</f>
        <v>66.142857142857153</v>
      </c>
      <c r="D54" s="11">
        <f t="shared" si="15"/>
        <v>84.978540772532185</v>
      </c>
      <c r="E54" s="11">
        <f t="shared" si="15"/>
        <v>96.516007532956678</v>
      </c>
      <c r="F54" s="11">
        <f t="shared" si="15"/>
        <v>100</v>
      </c>
      <c r="G54" s="11">
        <f t="shared" si="15"/>
        <v>100</v>
      </c>
      <c r="H54" s="11">
        <f t="shared" si="15"/>
        <v>100</v>
      </c>
      <c r="I54" s="101" t="e">
        <f t="shared" si="15"/>
        <v>#DIV/0!</v>
      </c>
      <c r="J54" s="66">
        <f t="shared" si="15"/>
        <v>89.651522553330082</v>
      </c>
    </row>
    <row r="55" spans="1:11" ht="12" customHeight="1" x14ac:dyDescent="0.25">
      <c r="A55" s="158"/>
      <c r="B55" s="3" t="s">
        <v>18</v>
      </c>
      <c r="C55" s="8">
        <v>976.5</v>
      </c>
      <c r="D55" s="8">
        <v>1096</v>
      </c>
      <c r="E55" s="8">
        <v>3901.2</v>
      </c>
      <c r="F55" s="8">
        <v>4809</v>
      </c>
      <c r="G55" s="8">
        <v>145</v>
      </c>
      <c r="H55" s="8">
        <v>333.8</v>
      </c>
      <c r="I55" s="100"/>
      <c r="J55" s="28">
        <f>SUM(C55:I55)</f>
        <v>11261.5</v>
      </c>
      <c r="K55" s="13">
        <v>82</v>
      </c>
    </row>
    <row r="56" spans="1:11" ht="12" customHeight="1" thickBot="1" x14ac:dyDescent="0.3">
      <c r="A56" s="159"/>
      <c r="B56" s="64" t="s">
        <v>19</v>
      </c>
      <c r="C56" s="19">
        <f t="shared" ref="C56:H56" si="16">C55/C53*10</f>
        <v>5.2726781857451401</v>
      </c>
      <c r="D56" s="19">
        <f t="shared" si="16"/>
        <v>11.070707070707071</v>
      </c>
      <c r="E56" s="19">
        <f t="shared" si="16"/>
        <v>9.5151219512195127</v>
      </c>
      <c r="F56" s="19">
        <f t="shared" si="16"/>
        <v>14.870129870129871</v>
      </c>
      <c r="G56" s="19">
        <f t="shared" si="16"/>
        <v>10</v>
      </c>
      <c r="H56" s="19">
        <f t="shared" si="16"/>
        <v>4.8376811594202902</v>
      </c>
      <c r="I56" s="98" t="e">
        <f>I55/I53*10</f>
        <v>#DIV/0!</v>
      </c>
      <c r="J56" s="65">
        <f>J55/J53*10</f>
        <v>10.227499772954317</v>
      </c>
    </row>
    <row r="57" spans="1:11" ht="12" customHeight="1" thickBot="1" x14ac:dyDescent="0.3">
      <c r="A57" s="157" t="s">
        <v>40</v>
      </c>
      <c r="B57" s="21" t="s">
        <v>37</v>
      </c>
      <c r="C57" s="22"/>
      <c r="D57" s="22">
        <v>1140</v>
      </c>
      <c r="E57" s="22">
        <v>4917</v>
      </c>
      <c r="F57" s="22">
        <v>1268</v>
      </c>
      <c r="G57" s="22"/>
      <c r="H57" s="22">
        <v>305</v>
      </c>
      <c r="I57" s="99"/>
      <c r="J57" s="30">
        <f>SUM(C57:I57)</f>
        <v>7630</v>
      </c>
    </row>
    <row r="58" spans="1:11" ht="12" customHeight="1" x14ac:dyDescent="0.25">
      <c r="A58" s="158"/>
      <c r="B58" s="3" t="s">
        <v>20</v>
      </c>
      <c r="C58" s="8"/>
      <c r="D58" s="8">
        <v>1140</v>
      </c>
      <c r="E58" s="8">
        <v>4917</v>
      </c>
      <c r="F58" s="8">
        <v>1268</v>
      </c>
      <c r="G58" s="8"/>
      <c r="H58" s="8">
        <v>305</v>
      </c>
      <c r="I58" s="100"/>
      <c r="J58" s="30">
        <f>SUM(C58:I58)</f>
        <v>7630</v>
      </c>
    </row>
    <row r="59" spans="1:11" ht="12" customHeight="1" x14ac:dyDescent="0.25">
      <c r="A59" s="158"/>
      <c r="B59" s="4" t="s">
        <v>41</v>
      </c>
      <c r="C59" s="11" t="e">
        <f>C58/C57*100</f>
        <v>#DIV/0!</v>
      </c>
      <c r="D59" s="11">
        <f t="shared" ref="D59:J59" si="17">D58/D57*100</f>
        <v>100</v>
      </c>
      <c r="E59" s="11">
        <f t="shared" si="17"/>
        <v>100</v>
      </c>
      <c r="F59" s="11">
        <f t="shared" si="17"/>
        <v>100</v>
      </c>
      <c r="G59" s="11" t="e">
        <f t="shared" si="17"/>
        <v>#DIV/0!</v>
      </c>
      <c r="H59" s="11">
        <f t="shared" si="17"/>
        <v>100</v>
      </c>
      <c r="I59" s="101" t="e">
        <f>I58/I57*100</f>
        <v>#DIV/0!</v>
      </c>
      <c r="J59" s="66">
        <f t="shared" si="17"/>
        <v>100</v>
      </c>
    </row>
    <row r="60" spans="1:11" ht="12" customHeight="1" x14ac:dyDescent="0.25">
      <c r="A60" s="158"/>
      <c r="B60" s="3" t="s">
        <v>18</v>
      </c>
      <c r="C60" s="8"/>
      <c r="D60" s="8">
        <v>2416.5</v>
      </c>
      <c r="E60" s="8">
        <v>8113.7</v>
      </c>
      <c r="F60" s="8">
        <v>1452</v>
      </c>
      <c r="G60" s="8"/>
      <c r="H60" s="8">
        <v>313.60000000000002</v>
      </c>
      <c r="I60" s="100"/>
      <c r="J60" s="28">
        <f>SUM(C60:I60)</f>
        <v>12295.800000000001</v>
      </c>
      <c r="K60" s="13">
        <v>157</v>
      </c>
    </row>
    <row r="61" spans="1:11" ht="16.5" customHeight="1" thickBot="1" x14ac:dyDescent="0.3">
      <c r="A61" s="159"/>
      <c r="B61" s="64" t="s">
        <v>16</v>
      </c>
      <c r="C61" s="19" t="e">
        <f t="shared" ref="C61:J61" si="18">C60/C58*10</f>
        <v>#DIV/0!</v>
      </c>
      <c r="D61" s="19">
        <f t="shared" si="18"/>
        <v>21.197368421052634</v>
      </c>
      <c r="E61" s="19">
        <f t="shared" si="18"/>
        <v>16.501321944274963</v>
      </c>
      <c r="F61" s="19">
        <f t="shared" si="18"/>
        <v>11.451104100946372</v>
      </c>
      <c r="G61" s="19" t="e">
        <f t="shared" si="18"/>
        <v>#DIV/0!</v>
      </c>
      <c r="H61" s="19">
        <f t="shared" si="18"/>
        <v>10.281967213114756</v>
      </c>
      <c r="I61" s="98" t="e">
        <f>I60/I58*10</f>
        <v>#DIV/0!</v>
      </c>
      <c r="J61" s="65">
        <f t="shared" si="18"/>
        <v>16.115072083879426</v>
      </c>
      <c r="K61" s="13">
        <v>158</v>
      </c>
    </row>
    <row r="62" spans="1:11" ht="12" customHeight="1" x14ac:dyDescent="0.25">
      <c r="A62" s="157" t="s">
        <v>48</v>
      </c>
      <c r="B62" s="21" t="s">
        <v>37</v>
      </c>
      <c r="C62" s="22"/>
      <c r="D62" s="22">
        <v>353</v>
      </c>
      <c r="E62" s="22">
        <v>1320</v>
      </c>
      <c r="F62" s="22"/>
      <c r="G62" s="22"/>
      <c r="H62" s="22"/>
      <c r="I62" s="99"/>
      <c r="J62" s="30">
        <f>SUM(C62:I62)</f>
        <v>1673</v>
      </c>
    </row>
    <row r="63" spans="1:11" ht="12" customHeight="1" x14ac:dyDescent="0.25">
      <c r="A63" s="158"/>
      <c r="B63" s="5" t="s">
        <v>49</v>
      </c>
      <c r="C63" s="7"/>
      <c r="D63" s="7">
        <v>217</v>
      </c>
      <c r="E63" s="7">
        <v>1320</v>
      </c>
      <c r="F63" s="7"/>
      <c r="G63" s="7"/>
      <c r="H63" s="7"/>
      <c r="I63" s="96"/>
      <c r="J63" s="28">
        <f>SUM(C63:I63)</f>
        <v>1537</v>
      </c>
    </row>
    <row r="64" spans="1:11" ht="12" customHeight="1" x14ac:dyDescent="0.25">
      <c r="A64" s="158"/>
      <c r="B64" s="5" t="s">
        <v>7</v>
      </c>
      <c r="C64" s="7"/>
      <c r="D64" s="7">
        <v>188</v>
      </c>
      <c r="E64" s="7">
        <v>1320</v>
      </c>
      <c r="F64" s="7"/>
      <c r="G64" s="7"/>
      <c r="H64" s="7"/>
      <c r="I64" s="96"/>
      <c r="J64" s="28">
        <f>SUM(C64:I64)</f>
        <v>1508</v>
      </c>
    </row>
    <row r="65" spans="1:11" ht="12" customHeight="1" x14ac:dyDescent="0.25">
      <c r="A65" s="158"/>
      <c r="B65" s="4" t="s">
        <v>28</v>
      </c>
      <c r="C65" s="10" t="e">
        <f t="shared" ref="C65:J65" si="19">C64/C62*100</f>
        <v>#DIV/0!</v>
      </c>
      <c r="D65" s="10">
        <f t="shared" si="19"/>
        <v>53.257790368271948</v>
      </c>
      <c r="E65" s="10">
        <f t="shared" si="19"/>
        <v>100</v>
      </c>
      <c r="F65" s="10" t="e">
        <f t="shared" si="19"/>
        <v>#DIV/0!</v>
      </c>
      <c r="G65" s="10" t="e">
        <f t="shared" si="19"/>
        <v>#DIV/0!</v>
      </c>
      <c r="H65" s="10" t="e">
        <f t="shared" si="19"/>
        <v>#DIV/0!</v>
      </c>
      <c r="I65" s="97" t="e">
        <f t="shared" si="19"/>
        <v>#DIV/0!</v>
      </c>
      <c r="J65" s="66">
        <f t="shared" si="19"/>
        <v>90.137477585176327</v>
      </c>
    </row>
    <row r="66" spans="1:11" ht="12" customHeight="1" x14ac:dyDescent="0.25">
      <c r="A66" s="158"/>
      <c r="B66" s="5" t="s">
        <v>21</v>
      </c>
      <c r="C66" s="7"/>
      <c r="D66" s="7">
        <v>196.2</v>
      </c>
      <c r="E66" s="7">
        <v>1813.6</v>
      </c>
      <c r="F66" s="7"/>
      <c r="G66" s="7"/>
      <c r="H66" s="7"/>
      <c r="I66" s="96"/>
      <c r="J66" s="28">
        <f>SUM(C66:I66)</f>
        <v>2009.8</v>
      </c>
    </row>
    <row r="67" spans="1:11" ht="12" customHeight="1" thickBot="1" x14ac:dyDescent="0.3">
      <c r="A67" s="159"/>
      <c r="B67" s="64" t="s">
        <v>19</v>
      </c>
      <c r="C67" s="19" t="e">
        <f t="shared" ref="C67:H67" si="20">C66/C64*10</f>
        <v>#DIV/0!</v>
      </c>
      <c r="D67" s="19">
        <f t="shared" si="20"/>
        <v>10.436170212765957</v>
      </c>
      <c r="E67" s="19">
        <f t="shared" si="20"/>
        <v>13.739393939393938</v>
      </c>
      <c r="F67" s="19" t="e">
        <f t="shared" si="20"/>
        <v>#DIV/0!</v>
      </c>
      <c r="G67" s="19" t="e">
        <f t="shared" si="20"/>
        <v>#DIV/0!</v>
      </c>
      <c r="H67" s="19" t="e">
        <f t="shared" si="20"/>
        <v>#DIV/0!</v>
      </c>
      <c r="I67" s="98" t="e">
        <f>I66/I64*10</f>
        <v>#DIV/0!</v>
      </c>
      <c r="J67" s="65">
        <f>J66/J64*10</f>
        <v>13.327586206896552</v>
      </c>
    </row>
    <row r="68" spans="1:11" ht="12" customHeight="1" x14ac:dyDescent="0.25">
      <c r="A68" s="157" t="s">
        <v>50</v>
      </c>
      <c r="B68" s="21" t="s">
        <v>37</v>
      </c>
      <c r="C68" s="22"/>
      <c r="D68" s="22">
        <v>309</v>
      </c>
      <c r="E68" s="22">
        <v>606</v>
      </c>
      <c r="F68" s="22"/>
      <c r="G68" s="22"/>
      <c r="H68" s="22"/>
      <c r="I68" s="99"/>
      <c r="J68" s="30">
        <f>SUM(C68:I68)</f>
        <v>915</v>
      </c>
    </row>
    <row r="69" spans="1:11" ht="12" customHeight="1" x14ac:dyDescent="0.25">
      <c r="A69" s="158"/>
      <c r="B69" s="5" t="s">
        <v>49</v>
      </c>
      <c r="C69" s="7"/>
      <c r="D69" s="7">
        <v>309</v>
      </c>
      <c r="E69" s="7">
        <v>606</v>
      </c>
      <c r="F69" s="7"/>
      <c r="G69" s="7"/>
      <c r="H69" s="7"/>
      <c r="I69" s="96"/>
      <c r="J69" s="28">
        <f>SUM(C69:I69)</f>
        <v>915</v>
      </c>
    </row>
    <row r="70" spans="1:11" ht="12" customHeight="1" x14ac:dyDescent="0.25">
      <c r="A70" s="158"/>
      <c r="B70" s="5" t="s">
        <v>7</v>
      </c>
      <c r="C70" s="7"/>
      <c r="D70" s="7">
        <v>309</v>
      </c>
      <c r="E70" s="7">
        <v>606</v>
      </c>
      <c r="F70" s="7"/>
      <c r="G70" s="7"/>
      <c r="H70" s="7"/>
      <c r="I70" s="96"/>
      <c r="J70" s="28">
        <f>SUM(C70:I70)</f>
        <v>915</v>
      </c>
    </row>
    <row r="71" spans="1:11" ht="12" customHeight="1" x14ac:dyDescent="0.25">
      <c r="A71" s="158"/>
      <c r="B71" s="4" t="s">
        <v>28</v>
      </c>
      <c r="C71" s="10" t="e">
        <f t="shared" ref="C71:J71" si="21">C70/C68*100</f>
        <v>#DIV/0!</v>
      </c>
      <c r="D71" s="10">
        <f t="shared" si="21"/>
        <v>100</v>
      </c>
      <c r="E71" s="10">
        <f t="shared" si="21"/>
        <v>100</v>
      </c>
      <c r="F71" s="10" t="e">
        <f t="shared" si="21"/>
        <v>#DIV/0!</v>
      </c>
      <c r="G71" s="10" t="e">
        <f t="shared" si="21"/>
        <v>#DIV/0!</v>
      </c>
      <c r="H71" s="10" t="e">
        <f t="shared" si="21"/>
        <v>#DIV/0!</v>
      </c>
      <c r="I71" s="97" t="e">
        <f t="shared" si="21"/>
        <v>#DIV/0!</v>
      </c>
      <c r="J71" s="66">
        <f t="shared" si="21"/>
        <v>100</v>
      </c>
    </row>
    <row r="72" spans="1:11" ht="12" customHeight="1" x14ac:dyDescent="0.25">
      <c r="A72" s="158"/>
      <c r="B72" s="5" t="s">
        <v>21</v>
      </c>
      <c r="C72" s="7"/>
      <c r="D72" s="7">
        <v>238.1</v>
      </c>
      <c r="E72" s="7">
        <v>586.6</v>
      </c>
      <c r="F72" s="7"/>
      <c r="G72" s="7"/>
      <c r="H72" s="7"/>
      <c r="I72" s="96"/>
      <c r="J72" s="28">
        <f>SUM(C72:I72)</f>
        <v>824.7</v>
      </c>
    </row>
    <row r="73" spans="1:11" ht="12" customHeight="1" thickBot="1" x14ac:dyDescent="0.3">
      <c r="A73" s="159"/>
      <c r="B73" s="64" t="s">
        <v>19</v>
      </c>
      <c r="C73" s="19" t="e">
        <f t="shared" ref="C73:H73" si="22">C72/C70*10</f>
        <v>#DIV/0!</v>
      </c>
      <c r="D73" s="19">
        <f t="shared" si="22"/>
        <v>7.7055016181229776</v>
      </c>
      <c r="E73" s="19">
        <f t="shared" si="22"/>
        <v>9.6798679867986799</v>
      </c>
      <c r="F73" s="19" t="e">
        <f t="shared" si="22"/>
        <v>#DIV/0!</v>
      </c>
      <c r="G73" s="19" t="e">
        <f t="shared" si="22"/>
        <v>#DIV/0!</v>
      </c>
      <c r="H73" s="19" t="e">
        <f t="shared" si="22"/>
        <v>#DIV/0!</v>
      </c>
      <c r="I73" s="98" t="e">
        <f>I72/I70*10</f>
        <v>#DIV/0!</v>
      </c>
      <c r="J73" s="65">
        <f>J72/J70*10</f>
        <v>9.0131147540983605</v>
      </c>
    </row>
    <row r="74" spans="1:11" ht="12" customHeight="1" x14ac:dyDescent="0.25">
      <c r="A74" s="157" t="s">
        <v>42</v>
      </c>
      <c r="B74" s="21" t="s">
        <v>37</v>
      </c>
      <c r="C74" s="22">
        <v>397</v>
      </c>
      <c r="D74" s="22">
        <v>399</v>
      </c>
      <c r="E74" s="22">
        <v>1740</v>
      </c>
      <c r="F74" s="22">
        <v>606</v>
      </c>
      <c r="G74" s="22">
        <v>0</v>
      </c>
      <c r="H74" s="22">
        <v>335</v>
      </c>
      <c r="I74" s="99"/>
      <c r="J74" s="30">
        <f>SUM(C74:I74)</f>
        <v>3477</v>
      </c>
    </row>
    <row r="75" spans="1:11" ht="12" customHeight="1" x14ac:dyDescent="0.25">
      <c r="A75" s="158"/>
      <c r="B75" s="3" t="s">
        <v>49</v>
      </c>
      <c r="C75" s="8">
        <v>397</v>
      </c>
      <c r="D75" s="8">
        <v>399</v>
      </c>
      <c r="E75" s="8">
        <v>1740</v>
      </c>
      <c r="F75" s="8">
        <v>606</v>
      </c>
      <c r="G75" s="8"/>
      <c r="H75" s="8">
        <v>335</v>
      </c>
      <c r="I75" s="100"/>
      <c r="J75" s="28">
        <f>SUM(C75:I75)</f>
        <v>3477</v>
      </c>
    </row>
    <row r="76" spans="1:11" ht="12" customHeight="1" x14ac:dyDescent="0.25">
      <c r="A76" s="158"/>
      <c r="B76" s="3" t="s">
        <v>7</v>
      </c>
      <c r="C76" s="8">
        <v>397</v>
      </c>
      <c r="D76" s="8">
        <v>399</v>
      </c>
      <c r="E76" s="8">
        <v>1740</v>
      </c>
      <c r="F76" s="8">
        <v>606</v>
      </c>
      <c r="G76" s="8"/>
      <c r="H76" s="8">
        <v>335</v>
      </c>
      <c r="I76" s="100"/>
      <c r="J76" s="28">
        <f>SUM(C76:I76)</f>
        <v>3477</v>
      </c>
      <c r="K76" s="13">
        <v>110</v>
      </c>
    </row>
    <row r="77" spans="1:11" ht="12" customHeight="1" x14ac:dyDescent="0.25">
      <c r="A77" s="158"/>
      <c r="B77" s="4" t="s">
        <v>28</v>
      </c>
      <c r="C77" s="11">
        <f t="shared" ref="C77:J77" si="23">C76/C74*100</f>
        <v>100</v>
      </c>
      <c r="D77" s="11">
        <f t="shared" si="23"/>
        <v>100</v>
      </c>
      <c r="E77" s="11">
        <f t="shared" si="23"/>
        <v>100</v>
      </c>
      <c r="F77" s="11">
        <f t="shared" si="23"/>
        <v>100</v>
      </c>
      <c r="G77" s="11" t="e">
        <f t="shared" si="23"/>
        <v>#DIV/0!</v>
      </c>
      <c r="H77" s="11">
        <f t="shared" si="23"/>
        <v>100</v>
      </c>
      <c r="I77" s="101" t="e">
        <f t="shared" si="23"/>
        <v>#DIV/0!</v>
      </c>
      <c r="J77" s="66">
        <f t="shared" si="23"/>
        <v>100</v>
      </c>
    </row>
    <row r="78" spans="1:11" ht="12" customHeight="1" x14ac:dyDescent="0.25">
      <c r="A78" s="158"/>
      <c r="B78" s="3" t="s">
        <v>21</v>
      </c>
      <c r="C78" s="8">
        <v>200.6</v>
      </c>
      <c r="D78" s="8">
        <v>485.3</v>
      </c>
      <c r="E78" s="8">
        <v>1921.7</v>
      </c>
      <c r="F78" s="8">
        <v>854</v>
      </c>
      <c r="G78" s="8"/>
      <c r="H78" s="8">
        <v>246.5</v>
      </c>
      <c r="I78" s="100"/>
      <c r="J78" s="28">
        <f>SUM(C78:I78)</f>
        <v>3708.1</v>
      </c>
      <c r="K78" s="13">
        <v>111</v>
      </c>
    </row>
    <row r="79" spans="1:11" ht="12" customHeight="1" thickBot="1" x14ac:dyDescent="0.3">
      <c r="A79" s="159"/>
      <c r="B79" s="64" t="s">
        <v>19</v>
      </c>
      <c r="C79" s="19">
        <f t="shared" ref="C79:H79" si="24">C78/C76*10</f>
        <v>5.0528967254408066</v>
      </c>
      <c r="D79" s="19">
        <f t="shared" si="24"/>
        <v>12.162907268170427</v>
      </c>
      <c r="E79" s="19">
        <f t="shared" si="24"/>
        <v>11.044252873563218</v>
      </c>
      <c r="F79" s="19">
        <f t="shared" si="24"/>
        <v>14.092409240924093</v>
      </c>
      <c r="G79" s="19" t="e">
        <f t="shared" si="24"/>
        <v>#DIV/0!</v>
      </c>
      <c r="H79" s="19">
        <f t="shared" si="24"/>
        <v>7.3582089552238807</v>
      </c>
      <c r="I79" s="98" t="e">
        <f>I78/I76*10</f>
        <v>#DIV/0!</v>
      </c>
      <c r="J79" s="65">
        <f>J78/J76*10</f>
        <v>10.664653436870866</v>
      </c>
      <c r="K79" s="13">
        <v>133</v>
      </c>
    </row>
    <row r="80" spans="1:11" ht="14.25" customHeight="1" x14ac:dyDescent="0.25">
      <c r="A80" s="160" t="s">
        <v>11</v>
      </c>
      <c r="B80" s="17" t="s">
        <v>13</v>
      </c>
      <c r="C80" s="25"/>
      <c r="D80" s="25"/>
      <c r="E80" s="25">
        <v>784</v>
      </c>
      <c r="F80" s="25"/>
      <c r="G80" s="25"/>
      <c r="H80" s="25"/>
      <c r="I80" s="103"/>
      <c r="J80" s="108">
        <f>SUM(C80:I80)</f>
        <v>784</v>
      </c>
    </row>
    <row r="81" spans="1:11" ht="13.5" customHeight="1" x14ac:dyDescent="0.25">
      <c r="A81" s="161"/>
      <c r="B81" s="3" t="s">
        <v>22</v>
      </c>
      <c r="C81" s="8"/>
      <c r="D81" s="8"/>
      <c r="E81" s="8">
        <v>100</v>
      </c>
      <c r="F81" s="8"/>
      <c r="G81" s="8"/>
      <c r="H81" s="8"/>
      <c r="I81" s="100"/>
      <c r="J81" s="106">
        <f t="shared" ref="J81:J90" si="25">SUM(C81:I81)</f>
        <v>100</v>
      </c>
    </row>
    <row r="82" spans="1:11" ht="12" customHeight="1" x14ac:dyDescent="0.25">
      <c r="A82" s="162"/>
      <c r="B82" s="107" t="s">
        <v>23</v>
      </c>
      <c r="C82" s="104"/>
      <c r="D82" s="104"/>
      <c r="E82" s="104">
        <v>547</v>
      </c>
      <c r="F82" s="104"/>
      <c r="G82" s="104"/>
      <c r="H82" s="104"/>
      <c r="I82" s="105"/>
      <c r="J82" s="106">
        <f t="shared" si="25"/>
        <v>547</v>
      </c>
    </row>
    <row r="83" spans="1:11" x14ac:dyDescent="0.25">
      <c r="A83" s="155" t="s">
        <v>44</v>
      </c>
      <c r="B83" s="156"/>
      <c r="C83" s="67"/>
      <c r="D83" s="67"/>
      <c r="E83" s="67"/>
      <c r="F83" s="67"/>
      <c r="G83" s="67"/>
      <c r="H83" s="67">
        <v>943.8</v>
      </c>
      <c r="I83" s="67"/>
      <c r="J83" s="106">
        <f t="shared" si="25"/>
        <v>943.8</v>
      </c>
      <c r="K83" s="13">
        <v>132</v>
      </c>
    </row>
    <row r="84" spans="1:11" x14ac:dyDescent="0.25">
      <c r="A84" s="155" t="s">
        <v>9</v>
      </c>
      <c r="B84" s="156"/>
      <c r="C84" s="67"/>
      <c r="D84" s="67"/>
      <c r="E84" s="67"/>
      <c r="F84" s="67"/>
      <c r="G84" s="67"/>
      <c r="H84" s="67">
        <v>601.79999999999995</v>
      </c>
      <c r="I84" s="67"/>
      <c r="J84" s="106">
        <f t="shared" si="25"/>
        <v>601.79999999999995</v>
      </c>
    </row>
    <row r="85" spans="1:11" x14ac:dyDescent="0.25">
      <c r="A85" s="155" t="s">
        <v>10</v>
      </c>
      <c r="B85" s="156"/>
      <c r="C85" s="67"/>
      <c r="D85" s="67">
        <v>4968</v>
      </c>
      <c r="E85" s="67">
        <v>4500</v>
      </c>
      <c r="F85" s="67">
        <v>6475</v>
      </c>
      <c r="G85" s="67">
        <v>4210</v>
      </c>
      <c r="H85" s="67">
        <v>408</v>
      </c>
      <c r="I85" s="67"/>
      <c r="J85" s="106">
        <f t="shared" si="25"/>
        <v>20561</v>
      </c>
    </row>
    <row r="86" spans="1:11" x14ac:dyDescent="0.25">
      <c r="A86" s="165" t="s">
        <v>55</v>
      </c>
      <c r="B86" s="166"/>
      <c r="C86" s="68"/>
      <c r="D86" s="68">
        <v>10384</v>
      </c>
      <c r="E86" s="68"/>
      <c r="F86" s="68"/>
      <c r="G86" s="68"/>
      <c r="H86" s="68"/>
      <c r="I86" s="68"/>
      <c r="J86" s="106">
        <f t="shared" si="25"/>
        <v>10384</v>
      </c>
    </row>
    <row r="87" spans="1:11" x14ac:dyDescent="0.25">
      <c r="A87" s="165" t="s">
        <v>56</v>
      </c>
      <c r="B87" s="166"/>
      <c r="C87" s="68"/>
      <c r="D87" s="68"/>
      <c r="E87" s="68"/>
      <c r="F87" s="68"/>
      <c r="G87" s="68"/>
      <c r="H87" s="68"/>
      <c r="I87" s="68"/>
      <c r="J87" s="106">
        <f t="shared" si="25"/>
        <v>0</v>
      </c>
    </row>
    <row r="88" spans="1:11" x14ac:dyDescent="0.25">
      <c r="A88" s="165" t="s">
        <v>57</v>
      </c>
      <c r="B88" s="166"/>
      <c r="C88" s="68"/>
      <c r="D88" s="68">
        <v>1866</v>
      </c>
      <c r="E88" s="68"/>
      <c r="F88" s="68"/>
      <c r="G88" s="68"/>
      <c r="H88" s="68"/>
      <c r="I88" s="68">
        <v>2938</v>
      </c>
      <c r="J88" s="106">
        <f t="shared" si="25"/>
        <v>4804</v>
      </c>
    </row>
    <row r="89" spans="1:11" x14ac:dyDescent="0.25">
      <c r="A89" s="165" t="s">
        <v>59</v>
      </c>
      <c r="B89" s="166"/>
      <c r="C89" s="68"/>
      <c r="D89" s="68"/>
      <c r="E89" s="68"/>
      <c r="F89" s="68"/>
      <c r="G89" s="68"/>
      <c r="H89" s="68"/>
      <c r="I89" s="68">
        <v>867</v>
      </c>
      <c r="J89" s="106">
        <f t="shared" si="25"/>
        <v>867</v>
      </c>
    </row>
    <row r="90" spans="1:11" x14ac:dyDescent="0.25">
      <c r="A90" s="165" t="s">
        <v>58</v>
      </c>
      <c r="B90" s="166"/>
      <c r="C90" s="68"/>
      <c r="D90" s="68"/>
      <c r="E90" s="68"/>
      <c r="F90" s="68"/>
      <c r="G90" s="68"/>
      <c r="H90" s="68"/>
      <c r="I90" s="68"/>
      <c r="J90" s="106">
        <f t="shared" si="25"/>
        <v>0</v>
      </c>
    </row>
  </sheetData>
  <mergeCells count="23">
    <mergeCell ref="A86:B86"/>
    <mergeCell ref="A87:B87"/>
    <mergeCell ref="A88:B88"/>
    <mergeCell ref="A89:B89"/>
    <mergeCell ref="A90:B90"/>
    <mergeCell ref="A3:A8"/>
    <mergeCell ref="A33:A38"/>
    <mergeCell ref="A39:A44"/>
    <mergeCell ref="A1:D1"/>
    <mergeCell ref="A83:B83"/>
    <mergeCell ref="A9:A14"/>
    <mergeCell ref="A15:A20"/>
    <mergeCell ref="A57:A61"/>
    <mergeCell ref="A74:A79"/>
    <mergeCell ref="A51:A56"/>
    <mergeCell ref="A21:A26"/>
    <mergeCell ref="A27:A32"/>
    <mergeCell ref="A84:B84"/>
    <mergeCell ref="A85:B85"/>
    <mergeCell ref="A45:A50"/>
    <mergeCell ref="A80:A82"/>
    <mergeCell ref="A62:A67"/>
    <mergeCell ref="A68:A7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I42"/>
  <sheetViews>
    <sheetView tabSelected="1" workbookViewId="0">
      <selection activeCell="C5" sqref="C5"/>
    </sheetView>
  </sheetViews>
  <sheetFormatPr defaultRowHeight="15" x14ac:dyDescent="0.25"/>
  <cols>
    <col min="1" max="1" width="19.28515625" customWidth="1"/>
    <col min="2" max="2" width="8.5703125" customWidth="1"/>
    <col min="3" max="3" width="7.5703125" customWidth="1"/>
    <col min="4" max="4" width="7.28515625" customWidth="1"/>
    <col min="5" max="5" width="8.42578125" customWidth="1"/>
    <col min="6" max="7" width="7.28515625" customWidth="1"/>
    <col min="8" max="8" width="8" customWidth="1"/>
  </cols>
  <sheetData>
    <row r="1" spans="1:9" x14ac:dyDescent="0.25">
      <c r="A1" s="167" t="s">
        <v>106</v>
      </c>
      <c r="B1" s="167"/>
      <c r="C1" s="167"/>
      <c r="D1" s="167"/>
      <c r="E1" s="167"/>
      <c r="F1" s="167"/>
      <c r="G1" s="167"/>
      <c r="H1" s="167"/>
      <c r="I1" s="167"/>
    </row>
    <row r="2" spans="1:9" x14ac:dyDescent="0.25">
      <c r="A2" s="85"/>
      <c r="B2" s="86"/>
      <c r="C2" s="86"/>
      <c r="D2" s="87" t="s">
        <v>178</v>
      </c>
      <c r="E2" s="86"/>
      <c r="F2" s="86"/>
      <c r="G2" s="86"/>
      <c r="H2" s="86"/>
      <c r="I2" s="86"/>
    </row>
    <row r="3" spans="1:9" ht="28.5" customHeight="1" x14ac:dyDescent="0.25">
      <c r="A3" s="31" t="s">
        <v>61</v>
      </c>
      <c r="B3" s="32" t="s">
        <v>62</v>
      </c>
      <c r="C3" s="33" t="s">
        <v>63</v>
      </c>
      <c r="D3" s="33" t="s">
        <v>64</v>
      </c>
      <c r="E3" s="33" t="s">
        <v>65</v>
      </c>
      <c r="F3" s="33" t="s">
        <v>66</v>
      </c>
      <c r="G3" s="33" t="s">
        <v>67</v>
      </c>
      <c r="H3" s="33" t="s">
        <v>68</v>
      </c>
      <c r="I3" s="34" t="s">
        <v>2</v>
      </c>
    </row>
    <row r="4" spans="1:9" x14ac:dyDescent="0.25">
      <c r="A4" s="31" t="s">
        <v>107</v>
      </c>
      <c r="B4" s="35">
        <v>5813</v>
      </c>
      <c r="C4" s="36">
        <v>6486</v>
      </c>
      <c r="D4" s="36">
        <v>29449</v>
      </c>
      <c r="E4" s="36">
        <v>10533</v>
      </c>
      <c r="F4" s="36">
        <v>3106</v>
      </c>
      <c r="G4" s="37">
        <v>1154</v>
      </c>
      <c r="H4" s="37">
        <v>907</v>
      </c>
      <c r="I4" s="38">
        <f>B4+C4+D4+E4+F4+G4+H4</f>
        <v>57448</v>
      </c>
    </row>
    <row r="5" spans="1:9" x14ac:dyDescent="0.25">
      <c r="A5" s="35" t="s">
        <v>69</v>
      </c>
      <c r="B5" s="39"/>
      <c r="C5" s="40">
        <v>35</v>
      </c>
      <c r="D5" s="40"/>
      <c r="E5" s="40"/>
      <c r="F5" s="40"/>
      <c r="G5" s="41"/>
      <c r="H5" s="40"/>
      <c r="I5" s="42">
        <f>B5+C5+D5+E5+F5+G5+H5</f>
        <v>35</v>
      </c>
    </row>
    <row r="6" spans="1:9" x14ac:dyDescent="0.25">
      <c r="A6" s="35" t="s">
        <v>70</v>
      </c>
      <c r="B6" s="43">
        <f t="shared" ref="B6:I6" si="0">B5/B4*100</f>
        <v>0</v>
      </c>
      <c r="C6" s="44">
        <f t="shared" si="0"/>
        <v>0.53962380511871721</v>
      </c>
      <c r="D6" s="44">
        <f t="shared" si="0"/>
        <v>0</v>
      </c>
      <c r="E6" s="44">
        <f t="shared" si="0"/>
        <v>0</v>
      </c>
      <c r="F6" s="44">
        <f t="shared" si="0"/>
        <v>0</v>
      </c>
      <c r="G6" s="45">
        <f t="shared" si="0"/>
        <v>0</v>
      </c>
      <c r="H6" s="44">
        <f t="shared" si="0"/>
        <v>0</v>
      </c>
      <c r="I6" s="46">
        <f t="shared" si="0"/>
        <v>6.0924662303300382E-2</v>
      </c>
    </row>
    <row r="7" spans="1:9" x14ac:dyDescent="0.25">
      <c r="A7" s="35" t="s">
        <v>71</v>
      </c>
      <c r="B7" s="39"/>
      <c r="C7" s="40"/>
      <c r="D7" s="40"/>
      <c r="E7" s="40"/>
      <c r="F7" s="40"/>
      <c r="G7" s="41"/>
      <c r="H7" s="40"/>
      <c r="I7" s="42">
        <f t="shared" ref="I7:I12" si="1">B7+C7+D7+E7+F7+G7+H7</f>
        <v>0</v>
      </c>
    </row>
    <row r="8" spans="1:9" x14ac:dyDescent="0.25">
      <c r="A8" s="35" t="s">
        <v>72</v>
      </c>
      <c r="B8" s="39"/>
      <c r="C8" s="40"/>
      <c r="D8" s="40"/>
      <c r="E8" s="40"/>
      <c r="F8" s="40"/>
      <c r="G8" s="41"/>
      <c r="H8" s="40"/>
      <c r="I8" s="42">
        <f t="shared" si="1"/>
        <v>0</v>
      </c>
    </row>
    <row r="9" spans="1:9" ht="30" x14ac:dyDescent="0.25">
      <c r="A9" s="60" t="s">
        <v>73</v>
      </c>
      <c r="B9" s="47"/>
      <c r="C9" s="48"/>
      <c r="D9" s="48"/>
      <c r="E9" s="48"/>
      <c r="F9" s="48"/>
      <c r="G9" s="49"/>
      <c r="H9" s="48"/>
      <c r="I9" s="50">
        <f t="shared" si="1"/>
        <v>0</v>
      </c>
    </row>
    <row r="10" spans="1:9" x14ac:dyDescent="0.25">
      <c r="A10" s="35" t="s">
        <v>74</v>
      </c>
      <c r="B10" s="39"/>
      <c r="C10" s="40"/>
      <c r="D10" s="40"/>
      <c r="E10" s="40"/>
      <c r="F10" s="40"/>
      <c r="G10" s="41"/>
      <c r="H10" s="40"/>
      <c r="I10" s="42">
        <f t="shared" si="1"/>
        <v>0</v>
      </c>
    </row>
    <row r="11" spans="1:9" x14ac:dyDescent="0.25">
      <c r="A11" s="35" t="s">
        <v>75</v>
      </c>
      <c r="B11" s="39"/>
      <c r="C11" s="40"/>
      <c r="D11" s="40"/>
      <c r="E11" s="40"/>
      <c r="F11" s="40"/>
      <c r="G11" s="41"/>
      <c r="H11" s="40"/>
      <c r="I11" s="42">
        <f t="shared" si="1"/>
        <v>0</v>
      </c>
    </row>
    <row r="12" spans="1:9" ht="29.25" x14ac:dyDescent="0.25">
      <c r="A12" s="61" t="s">
        <v>76</v>
      </c>
      <c r="B12" s="51">
        <v>4377</v>
      </c>
      <c r="C12" s="52">
        <v>2579</v>
      </c>
      <c r="D12" s="52">
        <v>11127</v>
      </c>
      <c r="E12" s="52">
        <v>5530</v>
      </c>
      <c r="F12" s="52">
        <v>1821</v>
      </c>
      <c r="G12" s="53">
        <v>390</v>
      </c>
      <c r="H12" s="52">
        <v>0</v>
      </c>
      <c r="I12" s="52">
        <f t="shared" si="1"/>
        <v>25824</v>
      </c>
    </row>
    <row r="13" spans="1:9" x14ac:dyDescent="0.25">
      <c r="A13" s="35" t="s">
        <v>77</v>
      </c>
      <c r="B13" s="43">
        <f t="shared" ref="B13:I13" si="2">B14/B12*100</f>
        <v>0</v>
      </c>
      <c r="C13" s="44">
        <f t="shared" si="2"/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5">
        <f t="shared" si="2"/>
        <v>0</v>
      </c>
      <c r="H13" s="44" t="e">
        <f t="shared" si="2"/>
        <v>#DIV/0!</v>
      </c>
      <c r="I13" s="42">
        <f t="shared" si="2"/>
        <v>0</v>
      </c>
    </row>
    <row r="14" spans="1:9" ht="39" x14ac:dyDescent="0.25">
      <c r="A14" s="147" t="s">
        <v>78</v>
      </c>
      <c r="B14" s="148">
        <f t="shared" ref="B14:G14" si="3">B15+B16+B17+B18+B19+B20+B21+B22</f>
        <v>0</v>
      </c>
      <c r="C14" s="149">
        <f t="shared" si="3"/>
        <v>0</v>
      </c>
      <c r="D14" s="149">
        <f t="shared" si="3"/>
        <v>0</v>
      </c>
      <c r="E14" s="149">
        <f t="shared" si="3"/>
        <v>0</v>
      </c>
      <c r="F14" s="149">
        <f t="shared" si="3"/>
        <v>0</v>
      </c>
      <c r="G14" s="150">
        <f t="shared" si="3"/>
        <v>0</v>
      </c>
      <c r="H14" s="149"/>
      <c r="I14" s="149">
        <f t="shared" ref="I14:I27" si="4">B14+C14+D14+E14+F14+G14+H14</f>
        <v>0</v>
      </c>
    </row>
    <row r="15" spans="1:9" x14ac:dyDescent="0.25">
      <c r="A15" s="35" t="s">
        <v>79</v>
      </c>
      <c r="B15" s="39"/>
      <c r="C15" s="40"/>
      <c r="D15" s="40"/>
      <c r="E15" s="40"/>
      <c r="F15" s="40"/>
      <c r="G15" s="41"/>
      <c r="H15" s="40"/>
      <c r="I15" s="42">
        <f t="shared" si="4"/>
        <v>0</v>
      </c>
    </row>
    <row r="16" spans="1:9" x14ac:dyDescent="0.25">
      <c r="A16" s="60" t="s">
        <v>80</v>
      </c>
      <c r="B16" s="47"/>
      <c r="C16" s="48"/>
      <c r="D16" s="48"/>
      <c r="E16" s="48"/>
      <c r="F16" s="48"/>
      <c r="G16" s="49"/>
      <c r="H16" s="48"/>
      <c r="I16" s="50">
        <f t="shared" si="4"/>
        <v>0</v>
      </c>
    </row>
    <row r="17" spans="1:9" x14ac:dyDescent="0.25">
      <c r="A17" s="35" t="s">
        <v>81</v>
      </c>
      <c r="B17" s="39"/>
      <c r="C17" s="40"/>
      <c r="D17" s="40"/>
      <c r="E17" s="40"/>
      <c r="F17" s="40"/>
      <c r="G17" s="41"/>
      <c r="H17" s="40"/>
      <c r="I17" s="42">
        <f t="shared" si="4"/>
        <v>0</v>
      </c>
    </row>
    <row r="18" spans="1:9" x14ac:dyDescent="0.25">
      <c r="A18" s="60" t="s">
        <v>82</v>
      </c>
      <c r="B18" s="47"/>
      <c r="C18" s="48"/>
      <c r="D18" s="48"/>
      <c r="E18" s="48"/>
      <c r="F18" s="48"/>
      <c r="G18" s="49"/>
      <c r="H18" s="48"/>
      <c r="I18" s="50">
        <f t="shared" si="4"/>
        <v>0</v>
      </c>
    </row>
    <row r="19" spans="1:9" x14ac:dyDescent="0.25">
      <c r="A19" s="35" t="s">
        <v>83</v>
      </c>
      <c r="B19" s="39"/>
      <c r="C19" s="40"/>
      <c r="D19" s="40"/>
      <c r="E19" s="40"/>
      <c r="F19" s="40"/>
      <c r="G19" s="41"/>
      <c r="H19" s="40"/>
      <c r="I19" s="42">
        <f t="shared" si="4"/>
        <v>0</v>
      </c>
    </row>
    <row r="20" spans="1:9" x14ac:dyDescent="0.25">
      <c r="A20" s="60" t="s">
        <v>84</v>
      </c>
      <c r="B20" s="47"/>
      <c r="C20" s="48"/>
      <c r="D20" s="48"/>
      <c r="E20" s="48"/>
      <c r="F20" s="48"/>
      <c r="G20" s="49"/>
      <c r="H20" s="48"/>
      <c r="I20" s="50">
        <f t="shared" si="4"/>
        <v>0</v>
      </c>
    </row>
    <row r="21" spans="1:9" x14ac:dyDescent="0.25">
      <c r="A21" s="35" t="s">
        <v>85</v>
      </c>
      <c r="B21" s="39"/>
      <c r="C21" s="40"/>
      <c r="D21" s="40"/>
      <c r="E21" s="40"/>
      <c r="F21" s="40"/>
      <c r="G21" s="41"/>
      <c r="H21" s="40"/>
      <c r="I21" s="42">
        <f t="shared" si="4"/>
        <v>0</v>
      </c>
    </row>
    <row r="22" spans="1:9" x14ac:dyDescent="0.25">
      <c r="A22" s="35" t="s">
        <v>86</v>
      </c>
      <c r="B22" s="39"/>
      <c r="C22" s="40"/>
      <c r="D22" s="40"/>
      <c r="E22" s="40"/>
      <c r="F22" s="40"/>
      <c r="G22" s="41"/>
      <c r="H22" s="40"/>
      <c r="I22" s="42">
        <f t="shared" si="4"/>
        <v>0</v>
      </c>
    </row>
    <row r="23" spans="1:9" x14ac:dyDescent="0.25">
      <c r="A23" s="35" t="s">
        <v>87</v>
      </c>
      <c r="B23" s="39"/>
      <c r="C23" s="40"/>
      <c r="D23" s="40"/>
      <c r="E23" s="40"/>
      <c r="F23" s="40"/>
      <c r="G23" s="41"/>
      <c r="H23" s="40"/>
      <c r="I23" s="42">
        <f t="shared" si="4"/>
        <v>0</v>
      </c>
    </row>
    <row r="24" spans="1:9" x14ac:dyDescent="0.25">
      <c r="A24" s="35" t="s">
        <v>88</v>
      </c>
      <c r="B24" s="39"/>
      <c r="C24" s="40"/>
      <c r="D24" s="40"/>
      <c r="E24" s="40"/>
      <c r="F24" s="40"/>
      <c r="G24" s="41"/>
      <c r="H24" s="40"/>
      <c r="I24" s="42">
        <f t="shared" si="4"/>
        <v>0</v>
      </c>
    </row>
    <row r="25" spans="1:9" x14ac:dyDescent="0.25">
      <c r="A25" s="60" t="s">
        <v>89</v>
      </c>
      <c r="B25" s="47"/>
      <c r="C25" s="48"/>
      <c r="D25" s="48"/>
      <c r="E25" s="48"/>
      <c r="F25" s="48"/>
      <c r="G25" s="49"/>
      <c r="H25" s="48"/>
      <c r="I25" s="50">
        <f t="shared" si="4"/>
        <v>0</v>
      </c>
    </row>
    <row r="26" spans="1:9" x14ac:dyDescent="0.25">
      <c r="A26" s="35" t="s">
        <v>90</v>
      </c>
      <c r="B26" s="39"/>
      <c r="C26" s="40"/>
      <c r="D26" s="40"/>
      <c r="E26" s="40"/>
      <c r="F26" s="40"/>
      <c r="G26" s="41"/>
      <c r="H26" s="40"/>
      <c r="I26" s="42">
        <f t="shared" si="4"/>
        <v>0</v>
      </c>
    </row>
    <row r="27" spans="1:9" ht="25.15" customHeight="1" x14ac:dyDescent="0.25">
      <c r="A27" s="62" t="s">
        <v>91</v>
      </c>
      <c r="B27" s="54">
        <v>1122</v>
      </c>
      <c r="C27" s="55">
        <v>1466</v>
      </c>
      <c r="D27" s="55">
        <v>7572</v>
      </c>
      <c r="E27" s="55">
        <v>3269</v>
      </c>
      <c r="F27" s="55">
        <v>130</v>
      </c>
      <c r="G27" s="56">
        <v>680</v>
      </c>
      <c r="H27" s="55"/>
      <c r="I27" s="55">
        <f t="shared" si="4"/>
        <v>14239</v>
      </c>
    </row>
    <row r="28" spans="1:9" x14ac:dyDescent="0.25">
      <c r="A28" s="60" t="s">
        <v>77</v>
      </c>
      <c r="B28" s="47">
        <f t="shared" ref="B28:I28" si="5">B29/B27*100</f>
        <v>0</v>
      </c>
      <c r="C28" s="57">
        <f t="shared" si="5"/>
        <v>0</v>
      </c>
      <c r="D28" s="57">
        <f t="shared" si="5"/>
        <v>0</v>
      </c>
      <c r="E28" s="57">
        <f t="shared" si="5"/>
        <v>0</v>
      </c>
      <c r="F28" s="57">
        <f t="shared" si="5"/>
        <v>0</v>
      </c>
      <c r="G28" s="58">
        <f t="shared" si="5"/>
        <v>0</v>
      </c>
      <c r="H28" s="57" t="e">
        <f t="shared" si="5"/>
        <v>#DIV/0!</v>
      </c>
      <c r="I28" s="59">
        <f t="shared" si="5"/>
        <v>0</v>
      </c>
    </row>
    <row r="29" spans="1:9" ht="27.4" customHeight="1" x14ac:dyDescent="0.25">
      <c r="A29" s="151" t="s">
        <v>92</v>
      </c>
      <c r="B29" s="152">
        <f t="shared" ref="B29:G29" si="6">B30+B31</f>
        <v>0</v>
      </c>
      <c r="C29" s="153">
        <f t="shared" si="6"/>
        <v>0</v>
      </c>
      <c r="D29" s="153">
        <f t="shared" si="6"/>
        <v>0</v>
      </c>
      <c r="E29" s="153">
        <f t="shared" si="6"/>
        <v>0</v>
      </c>
      <c r="F29" s="153">
        <f t="shared" si="6"/>
        <v>0</v>
      </c>
      <c r="G29" s="154">
        <f t="shared" si="6"/>
        <v>0</v>
      </c>
      <c r="H29" s="153"/>
      <c r="I29" s="153">
        <f>B29+C29+D29+E29+F29+G29+H29</f>
        <v>0</v>
      </c>
    </row>
    <row r="30" spans="1:9" x14ac:dyDescent="0.25">
      <c r="A30" s="60" t="s">
        <v>93</v>
      </c>
      <c r="B30" s="47"/>
      <c r="C30" s="48"/>
      <c r="D30" s="48"/>
      <c r="E30" s="48"/>
      <c r="F30" s="48"/>
      <c r="G30" s="49"/>
      <c r="H30" s="48"/>
      <c r="I30" s="50">
        <f t="shared" ref="I30:I40" si="7">B30+C30+D30+E30+F30+G30+H30</f>
        <v>0</v>
      </c>
    </row>
    <row r="31" spans="1:9" x14ac:dyDescent="0.25">
      <c r="A31" s="35" t="s">
        <v>94</v>
      </c>
      <c r="B31" s="39"/>
      <c r="C31" s="40"/>
      <c r="D31" s="40"/>
      <c r="E31" s="40"/>
      <c r="F31" s="40"/>
      <c r="G31" s="41"/>
      <c r="H31" s="40"/>
      <c r="I31" s="42">
        <f t="shared" si="7"/>
        <v>0</v>
      </c>
    </row>
    <row r="32" spans="1:9" ht="30" x14ac:dyDescent="0.25">
      <c r="A32" s="35" t="s">
        <v>95</v>
      </c>
      <c r="B32" s="39"/>
      <c r="C32" s="40"/>
      <c r="D32" s="40"/>
      <c r="E32" s="40"/>
      <c r="F32" s="40"/>
      <c r="G32" s="41"/>
      <c r="H32" s="40"/>
      <c r="I32" s="42">
        <f t="shared" si="7"/>
        <v>0</v>
      </c>
    </row>
    <row r="33" spans="1:9" x14ac:dyDescent="0.25">
      <c r="A33" s="60" t="s">
        <v>96</v>
      </c>
      <c r="B33" s="47"/>
      <c r="C33" s="48"/>
      <c r="D33" s="48"/>
      <c r="E33" s="48"/>
      <c r="F33" s="48"/>
      <c r="G33" s="49"/>
      <c r="H33" s="48"/>
      <c r="I33" s="50">
        <f t="shared" si="7"/>
        <v>0</v>
      </c>
    </row>
    <row r="34" spans="1:9" x14ac:dyDescent="0.25">
      <c r="A34" s="35" t="s">
        <v>97</v>
      </c>
      <c r="B34" s="39"/>
      <c r="C34" s="40"/>
      <c r="D34" s="40"/>
      <c r="E34" s="40"/>
      <c r="F34" s="40"/>
      <c r="G34" s="41"/>
      <c r="H34" s="40"/>
      <c r="I34" s="42">
        <f t="shared" si="7"/>
        <v>0</v>
      </c>
    </row>
    <row r="35" spans="1:9" x14ac:dyDescent="0.25">
      <c r="A35" s="60" t="s">
        <v>98</v>
      </c>
      <c r="B35" s="47"/>
      <c r="C35" s="48"/>
      <c r="D35" s="48"/>
      <c r="E35" s="48"/>
      <c r="F35" s="48"/>
      <c r="G35" s="49"/>
      <c r="H35" s="48"/>
      <c r="I35" s="50">
        <f t="shared" si="7"/>
        <v>0</v>
      </c>
    </row>
    <row r="36" spans="1:9" x14ac:dyDescent="0.25">
      <c r="A36" s="36" t="s">
        <v>99</v>
      </c>
      <c r="B36" s="39"/>
      <c r="C36" s="40"/>
      <c r="D36" s="40"/>
      <c r="E36" s="40"/>
      <c r="F36" s="40"/>
      <c r="G36" s="41"/>
      <c r="H36" s="40"/>
      <c r="I36" s="42">
        <f t="shared" si="7"/>
        <v>0</v>
      </c>
    </row>
    <row r="37" spans="1:9" x14ac:dyDescent="0.25">
      <c r="A37" s="63" t="s">
        <v>100</v>
      </c>
      <c r="B37" s="47"/>
      <c r="C37" s="48"/>
      <c r="D37" s="48"/>
      <c r="E37" s="48"/>
      <c r="F37" s="48"/>
      <c r="G37" s="49"/>
      <c r="H37" s="48"/>
      <c r="I37" s="50">
        <f t="shared" si="7"/>
        <v>0</v>
      </c>
    </row>
    <row r="38" spans="1:9" x14ac:dyDescent="0.25">
      <c r="A38" s="36" t="s">
        <v>101</v>
      </c>
      <c r="B38" s="39"/>
      <c r="C38" s="40"/>
      <c r="D38" s="40"/>
      <c r="E38" s="40"/>
      <c r="F38" s="40"/>
      <c r="G38" s="41"/>
      <c r="H38" s="40"/>
      <c r="I38" s="42">
        <f t="shared" si="7"/>
        <v>0</v>
      </c>
    </row>
    <row r="39" spans="1:9" x14ac:dyDescent="0.25">
      <c r="A39" s="48" t="s">
        <v>102</v>
      </c>
      <c r="B39" s="47"/>
      <c r="C39" s="48"/>
      <c r="D39" s="48"/>
      <c r="E39" s="48"/>
      <c r="F39" s="48"/>
      <c r="G39" s="49"/>
      <c r="H39" s="48"/>
      <c r="I39" s="50">
        <f t="shared" si="7"/>
        <v>0</v>
      </c>
    </row>
    <row r="40" spans="1:9" x14ac:dyDescent="0.25">
      <c r="A40" s="40" t="s">
        <v>103</v>
      </c>
      <c r="B40" s="39"/>
      <c r="C40" s="40"/>
      <c r="D40" s="40"/>
      <c r="E40" s="40"/>
      <c r="F40" s="40"/>
      <c r="G40" s="41"/>
      <c r="H40" s="40"/>
      <c r="I40" s="42">
        <f t="shared" si="7"/>
        <v>0</v>
      </c>
    </row>
    <row r="41" spans="1:9" x14ac:dyDescent="0.25">
      <c r="A41" s="48" t="s">
        <v>104</v>
      </c>
      <c r="B41" s="47"/>
      <c r="C41" s="48"/>
      <c r="D41" s="48"/>
      <c r="E41" s="48"/>
      <c r="F41" s="48"/>
      <c r="G41" s="48"/>
      <c r="H41" s="48"/>
      <c r="I41" s="48">
        <f>B41+C41+D41+E41+F41+G41+H41</f>
        <v>0</v>
      </c>
    </row>
    <row r="42" spans="1:9" ht="30" x14ac:dyDescent="0.25">
      <c r="A42" s="36" t="s">
        <v>105</v>
      </c>
      <c r="B42" s="39"/>
      <c r="C42" s="40"/>
      <c r="D42" s="40"/>
      <c r="E42" s="40"/>
      <c r="F42" s="40"/>
      <c r="G42" s="40"/>
      <c r="H42" s="40"/>
      <c r="I42" s="40">
        <f>B42+C42+D42+E42+F42+G42+H42</f>
        <v>0</v>
      </c>
    </row>
  </sheetData>
  <mergeCells count="1">
    <mergeCell ref="A1:I1"/>
  </mergeCells>
  <pageMargins left="0.7" right="0.7" top="0.75" bottom="0.75" header="0.3" footer="0.3"/>
  <pageSetup paperSize="9" orientation="portrait" r:id="rId1"/>
  <ignoredErrors>
    <ignoredError sqref="I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O19"/>
  <sheetViews>
    <sheetView workbookViewId="0">
      <selection activeCell="O11" sqref="O11"/>
    </sheetView>
  </sheetViews>
  <sheetFormatPr defaultRowHeight="15" x14ac:dyDescent="0.25"/>
  <cols>
    <col min="1" max="1" width="2.7109375" customWidth="1"/>
    <col min="2" max="2" width="28.7109375" customWidth="1"/>
    <col min="3" max="3" width="7.7109375" customWidth="1"/>
  </cols>
  <sheetData>
    <row r="1" spans="1:15" ht="20.25" x14ac:dyDescent="0.3">
      <c r="A1" s="171" t="s">
        <v>108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20.25" x14ac:dyDescent="0.25">
      <c r="A2" s="172" t="s">
        <v>109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24" x14ac:dyDescent="0.25">
      <c r="A3" s="173">
        <v>45399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x14ac:dyDescent="0.25">
      <c r="A4" s="175" t="s">
        <v>110</v>
      </c>
      <c r="B4" s="178" t="s">
        <v>111</v>
      </c>
      <c r="C4" s="181" t="s">
        <v>112</v>
      </c>
      <c r="D4" s="182" t="s">
        <v>113</v>
      </c>
      <c r="E4" s="182"/>
      <c r="F4" s="183" t="s">
        <v>114</v>
      </c>
      <c r="G4" s="186" t="s">
        <v>115</v>
      </c>
      <c r="H4" s="189" t="s">
        <v>116</v>
      </c>
      <c r="I4" s="192" t="s">
        <v>117</v>
      </c>
      <c r="J4" s="183"/>
      <c r="K4" s="178" t="s">
        <v>118</v>
      </c>
      <c r="L4" s="178" t="s">
        <v>119</v>
      </c>
      <c r="M4" s="178" t="s">
        <v>120</v>
      </c>
      <c r="N4" s="192" t="s">
        <v>121</v>
      </c>
      <c r="O4" s="183"/>
    </row>
    <row r="5" spans="1:15" x14ac:dyDescent="0.25">
      <c r="A5" s="176"/>
      <c r="B5" s="179"/>
      <c r="C5" s="181"/>
      <c r="D5" s="182"/>
      <c r="E5" s="182"/>
      <c r="F5" s="184"/>
      <c r="G5" s="187"/>
      <c r="H5" s="190"/>
      <c r="I5" s="193"/>
      <c r="J5" s="184"/>
      <c r="K5" s="179"/>
      <c r="L5" s="179"/>
      <c r="M5" s="179"/>
      <c r="N5" s="193"/>
      <c r="O5" s="184"/>
    </row>
    <row r="6" spans="1:15" x14ac:dyDescent="0.25">
      <c r="A6" s="176"/>
      <c r="B6" s="179"/>
      <c r="C6" s="181"/>
      <c r="D6" s="182"/>
      <c r="E6" s="182"/>
      <c r="F6" s="184"/>
      <c r="G6" s="187"/>
      <c r="H6" s="190"/>
      <c r="I6" s="193"/>
      <c r="J6" s="184"/>
      <c r="K6" s="179"/>
      <c r="L6" s="179"/>
      <c r="M6" s="179"/>
      <c r="N6" s="193"/>
      <c r="O6" s="184"/>
    </row>
    <row r="7" spans="1:15" x14ac:dyDescent="0.25">
      <c r="A7" s="176"/>
      <c r="B7" s="179"/>
      <c r="C7" s="181"/>
      <c r="D7" s="182"/>
      <c r="E7" s="182"/>
      <c r="F7" s="184"/>
      <c r="G7" s="187"/>
      <c r="H7" s="190"/>
      <c r="I7" s="193"/>
      <c r="J7" s="184"/>
      <c r="K7" s="179"/>
      <c r="L7" s="179"/>
      <c r="M7" s="179"/>
      <c r="N7" s="193"/>
      <c r="O7" s="184"/>
    </row>
    <row r="8" spans="1:15" x14ac:dyDescent="0.25">
      <c r="A8" s="176"/>
      <c r="B8" s="179"/>
      <c r="C8" s="181"/>
      <c r="D8" s="182"/>
      <c r="E8" s="182"/>
      <c r="F8" s="185"/>
      <c r="G8" s="187"/>
      <c r="H8" s="190"/>
      <c r="I8" s="194"/>
      <c r="J8" s="185"/>
      <c r="K8" s="179"/>
      <c r="L8" s="179"/>
      <c r="M8" s="179"/>
      <c r="N8" s="194"/>
      <c r="O8" s="185"/>
    </row>
    <row r="9" spans="1:15" x14ac:dyDescent="0.25">
      <c r="A9" s="177"/>
      <c r="B9" s="180"/>
      <c r="C9" s="69" t="s">
        <v>122</v>
      </c>
      <c r="D9" s="70">
        <v>2023</v>
      </c>
      <c r="E9" s="71">
        <v>2024</v>
      </c>
      <c r="F9" s="71">
        <v>2024</v>
      </c>
      <c r="G9" s="188"/>
      <c r="H9" s="191"/>
      <c r="I9" s="70">
        <v>9</v>
      </c>
      <c r="J9" s="72">
        <v>2024</v>
      </c>
      <c r="K9" s="180"/>
      <c r="L9" s="180"/>
      <c r="M9" s="180"/>
      <c r="N9" s="70">
        <v>2023</v>
      </c>
      <c r="O9" s="71">
        <v>2024</v>
      </c>
    </row>
    <row r="10" spans="1:15" ht="15.75" x14ac:dyDescent="0.25">
      <c r="A10" s="69">
        <v>1</v>
      </c>
      <c r="B10" s="69" t="s">
        <v>123</v>
      </c>
      <c r="C10" s="73">
        <v>650</v>
      </c>
      <c r="D10" s="74">
        <v>58.1</v>
      </c>
      <c r="E10" s="74">
        <v>48</v>
      </c>
      <c r="F10" s="74">
        <v>33.700000000000003</v>
      </c>
      <c r="G10" s="73">
        <v>3.9</v>
      </c>
      <c r="H10" s="73">
        <v>3</v>
      </c>
      <c r="I10" s="73">
        <v>8.9</v>
      </c>
      <c r="J10" s="75">
        <f t="shared" ref="J10:J19" si="0">E10/C10*100</f>
        <v>7.384615384615385</v>
      </c>
      <c r="K10" s="84">
        <f t="shared" ref="K10:K19" si="1">J10-I10</f>
        <v>-1.5153846153846153</v>
      </c>
      <c r="L10" s="76">
        <f t="shared" ref="L10:L19" si="2">F10/E10*100</f>
        <v>70.208333333333343</v>
      </c>
      <c r="M10" s="73">
        <v>206</v>
      </c>
      <c r="N10" s="73">
        <v>17</v>
      </c>
      <c r="O10" s="73">
        <v>12</v>
      </c>
    </row>
    <row r="11" spans="1:15" ht="15.75" x14ac:dyDescent="0.25">
      <c r="A11" s="69">
        <v>2</v>
      </c>
      <c r="B11" s="69" t="s">
        <v>124</v>
      </c>
      <c r="C11" s="73">
        <v>600</v>
      </c>
      <c r="D11" s="74">
        <v>123.44</v>
      </c>
      <c r="E11" s="74">
        <v>112.36</v>
      </c>
      <c r="F11" s="74">
        <v>102.12</v>
      </c>
      <c r="G11" s="73">
        <v>3.8</v>
      </c>
      <c r="H11" s="73">
        <v>3.1</v>
      </c>
      <c r="I11" s="73">
        <v>20.5</v>
      </c>
      <c r="J11" s="75">
        <f t="shared" si="0"/>
        <v>18.726666666666667</v>
      </c>
      <c r="K11" s="84">
        <f t="shared" si="1"/>
        <v>-1.7733333333333334</v>
      </c>
      <c r="L11" s="76">
        <f t="shared" si="2"/>
        <v>90.886436454254181</v>
      </c>
      <c r="M11" s="73">
        <v>256</v>
      </c>
      <c r="N11" s="73">
        <v>1</v>
      </c>
      <c r="O11" s="73">
        <v>1</v>
      </c>
    </row>
    <row r="12" spans="1:15" ht="16.5" x14ac:dyDescent="0.3">
      <c r="A12" s="168">
        <v>3</v>
      </c>
      <c r="B12" s="69" t="s">
        <v>125</v>
      </c>
      <c r="C12" s="73">
        <v>800</v>
      </c>
      <c r="D12" s="74">
        <v>166.4</v>
      </c>
      <c r="E12" s="74">
        <v>124.02</v>
      </c>
      <c r="F12" s="74">
        <v>119.9</v>
      </c>
      <c r="G12" s="73">
        <v>3.9</v>
      </c>
      <c r="H12" s="73">
        <v>3</v>
      </c>
      <c r="I12" s="73">
        <v>20.8</v>
      </c>
      <c r="J12" s="75">
        <f t="shared" si="0"/>
        <v>15.5025</v>
      </c>
      <c r="K12" s="84">
        <f t="shared" si="1"/>
        <v>-5.2975000000000012</v>
      </c>
      <c r="L12" s="76">
        <f t="shared" si="2"/>
        <v>96.677955168521208</v>
      </c>
      <c r="M12" s="73">
        <v>174</v>
      </c>
      <c r="N12" s="77"/>
      <c r="O12" s="73"/>
    </row>
    <row r="13" spans="1:15" ht="16.5" x14ac:dyDescent="0.3">
      <c r="A13" s="169"/>
      <c r="B13" s="69" t="s">
        <v>126</v>
      </c>
      <c r="C13" s="73">
        <v>816</v>
      </c>
      <c r="D13" s="74">
        <v>131.86000000000001</v>
      </c>
      <c r="E13" s="74">
        <v>111.8</v>
      </c>
      <c r="F13" s="74">
        <v>104</v>
      </c>
      <c r="G13" s="73">
        <v>4.2</v>
      </c>
      <c r="H13" s="73">
        <v>3.1</v>
      </c>
      <c r="I13" s="73">
        <v>15.6</v>
      </c>
      <c r="J13" s="75">
        <f t="shared" si="0"/>
        <v>13.700980392156861</v>
      </c>
      <c r="K13" s="84">
        <f t="shared" si="1"/>
        <v>-1.8990196078431385</v>
      </c>
      <c r="L13" s="76">
        <f t="shared" si="2"/>
        <v>93.023255813953483</v>
      </c>
      <c r="M13" s="73">
        <v>198</v>
      </c>
      <c r="N13" s="77"/>
      <c r="O13" s="73"/>
    </row>
    <row r="14" spans="1:15" ht="16.5" x14ac:dyDescent="0.3">
      <c r="A14" s="169"/>
      <c r="B14" s="69" t="s">
        <v>127</v>
      </c>
      <c r="C14" s="73">
        <v>581</v>
      </c>
      <c r="D14" s="74">
        <v>109.41</v>
      </c>
      <c r="E14" s="74">
        <v>127.01</v>
      </c>
      <c r="F14" s="74">
        <v>117.91</v>
      </c>
      <c r="G14" s="73">
        <v>4.2</v>
      </c>
      <c r="H14" s="73">
        <v>3.2</v>
      </c>
      <c r="I14" s="73">
        <v>19.899999999999999</v>
      </c>
      <c r="J14" s="75">
        <f t="shared" si="0"/>
        <v>21.860585197934597</v>
      </c>
      <c r="K14" s="84">
        <f t="shared" si="1"/>
        <v>1.9605851979345985</v>
      </c>
      <c r="L14" s="76">
        <f t="shared" si="2"/>
        <v>92.83520982599795</v>
      </c>
      <c r="M14" s="73">
        <v>129</v>
      </c>
      <c r="N14" s="77"/>
      <c r="O14" s="73"/>
    </row>
    <row r="15" spans="1:15" ht="16.5" x14ac:dyDescent="0.3">
      <c r="A15" s="170"/>
      <c r="B15" s="69" t="s">
        <v>128</v>
      </c>
      <c r="C15" s="73">
        <v>416</v>
      </c>
      <c r="D15" s="74">
        <v>49.12</v>
      </c>
      <c r="E15" s="74">
        <v>26.87</v>
      </c>
      <c r="F15" s="74">
        <v>18.420000000000002</v>
      </c>
      <c r="G15" s="73">
        <v>4</v>
      </c>
      <c r="H15" s="73">
        <v>2.9</v>
      </c>
      <c r="I15" s="73">
        <v>11.9</v>
      </c>
      <c r="J15" s="75">
        <f t="shared" si="0"/>
        <v>6.459134615384615</v>
      </c>
      <c r="K15" s="84">
        <f t="shared" si="1"/>
        <v>-5.4408653846153854</v>
      </c>
      <c r="L15" s="76">
        <f t="shared" si="2"/>
        <v>68.552288797915892</v>
      </c>
      <c r="M15" s="73">
        <v>72</v>
      </c>
      <c r="N15" s="77"/>
      <c r="O15" s="73"/>
    </row>
    <row r="16" spans="1:15" ht="15.75" x14ac:dyDescent="0.25">
      <c r="A16" s="69">
        <v>4</v>
      </c>
      <c r="B16" s="69" t="s">
        <v>129</v>
      </c>
      <c r="C16" s="73">
        <v>850</v>
      </c>
      <c r="D16" s="74">
        <v>187.99</v>
      </c>
      <c r="E16" s="74">
        <v>197.06</v>
      </c>
      <c r="F16" s="74">
        <v>191.08</v>
      </c>
      <c r="G16" s="73">
        <v>3.7</v>
      </c>
      <c r="H16" s="73">
        <v>3.1</v>
      </c>
      <c r="I16" s="73">
        <v>22.1</v>
      </c>
      <c r="J16" s="75">
        <f t="shared" si="0"/>
        <v>23.183529411764706</v>
      </c>
      <c r="K16" s="84">
        <f t="shared" si="1"/>
        <v>1.0835294117647045</v>
      </c>
      <c r="L16" s="76">
        <f t="shared" si="2"/>
        <v>96.965391251395516</v>
      </c>
      <c r="M16" s="73">
        <v>315</v>
      </c>
      <c r="N16" s="73">
        <v>11</v>
      </c>
      <c r="O16" s="73">
        <v>2</v>
      </c>
    </row>
    <row r="17" spans="1:15" ht="18" x14ac:dyDescent="0.25">
      <c r="A17" s="69">
        <v>5</v>
      </c>
      <c r="B17" s="69" t="s">
        <v>130</v>
      </c>
      <c r="C17" s="73"/>
      <c r="D17" s="74"/>
      <c r="E17" s="74"/>
      <c r="F17" s="74"/>
      <c r="G17" s="73"/>
      <c r="H17" s="73"/>
      <c r="I17" s="73"/>
      <c r="J17" s="75" t="e">
        <f t="shared" si="0"/>
        <v>#DIV/0!</v>
      </c>
      <c r="K17" s="84" t="e">
        <f t="shared" si="1"/>
        <v>#DIV/0!</v>
      </c>
      <c r="L17" s="76" t="e">
        <f t="shared" si="2"/>
        <v>#DIV/0!</v>
      </c>
      <c r="M17" s="73"/>
      <c r="N17" s="78"/>
      <c r="O17" s="73"/>
    </row>
    <row r="18" spans="1:15" ht="15.75" x14ac:dyDescent="0.25">
      <c r="A18" s="69">
        <v>6</v>
      </c>
      <c r="B18" s="69" t="s">
        <v>131</v>
      </c>
      <c r="C18" s="73">
        <v>91</v>
      </c>
      <c r="D18" s="74">
        <v>7</v>
      </c>
      <c r="E18" s="74">
        <v>7</v>
      </c>
      <c r="F18" s="74">
        <v>6</v>
      </c>
      <c r="G18" s="73">
        <v>4.0999999999999996</v>
      </c>
      <c r="H18" s="73">
        <v>3</v>
      </c>
      <c r="I18" s="73">
        <v>7</v>
      </c>
      <c r="J18" s="75">
        <f t="shared" si="0"/>
        <v>7.6923076923076925</v>
      </c>
      <c r="K18" s="84">
        <f t="shared" si="1"/>
        <v>0.69230769230769251</v>
      </c>
      <c r="L18" s="76">
        <f t="shared" si="2"/>
        <v>85.714285714285708</v>
      </c>
      <c r="M18" s="73"/>
      <c r="N18" s="73"/>
      <c r="O18" s="73"/>
    </row>
    <row r="19" spans="1:15" ht="15.75" x14ac:dyDescent="0.25">
      <c r="A19" s="69">
        <v>7</v>
      </c>
      <c r="B19" s="69" t="s">
        <v>132</v>
      </c>
      <c r="C19" s="79">
        <f>SUM(C10:C18)</f>
        <v>4804</v>
      </c>
      <c r="D19" s="80">
        <f>SUM(D10:D18)</f>
        <v>833.32</v>
      </c>
      <c r="E19" s="80">
        <f>SUM(E10:E18)</f>
        <v>754.12000000000012</v>
      </c>
      <c r="F19" s="80">
        <f>SUM(F10:F18)</f>
        <v>693.13</v>
      </c>
      <c r="G19" s="83">
        <f>AVERAGE(G10:G18)</f>
        <v>3.9749999999999996</v>
      </c>
      <c r="H19" s="83">
        <f>AVERAGE(H10:H18)</f>
        <v>3.05</v>
      </c>
      <c r="I19" s="81">
        <v>17.100000000000001</v>
      </c>
      <c r="J19" s="75">
        <f t="shared" si="0"/>
        <v>15.697751873438804</v>
      </c>
      <c r="K19" s="84">
        <f t="shared" si="1"/>
        <v>-1.4022481265611972</v>
      </c>
      <c r="L19" s="76">
        <f t="shared" si="2"/>
        <v>91.912427730334684</v>
      </c>
      <c r="M19" s="82">
        <f>SUM(M10:M18)</f>
        <v>1350</v>
      </c>
      <c r="N19" s="82">
        <f>SUM(N10:N18)</f>
        <v>29</v>
      </c>
      <c r="O19" s="82">
        <f>SUM(O10:O18)</f>
        <v>15</v>
      </c>
    </row>
  </sheetData>
  <mergeCells count="16">
    <mergeCell ref="A12:A15"/>
    <mergeCell ref="A1:O1"/>
    <mergeCell ref="A2:O2"/>
    <mergeCell ref="A3:O3"/>
    <mergeCell ref="A4:A9"/>
    <mergeCell ref="B4:B9"/>
    <mergeCell ref="C4:C8"/>
    <mergeCell ref="D4:E8"/>
    <mergeCell ref="F4:F8"/>
    <mergeCell ref="G4:G9"/>
    <mergeCell ref="H4:H9"/>
    <mergeCell ref="I4:J8"/>
    <mergeCell ref="K4:K9"/>
    <mergeCell ref="L4:L9"/>
    <mergeCell ref="M4:M9"/>
    <mergeCell ref="N4:O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J23"/>
  <sheetViews>
    <sheetView workbookViewId="0">
      <selection activeCell="D22" sqref="D22"/>
    </sheetView>
  </sheetViews>
  <sheetFormatPr defaultRowHeight="15" x14ac:dyDescent="0.25"/>
  <cols>
    <col min="1" max="1" width="5.7109375" customWidth="1"/>
  </cols>
  <sheetData>
    <row r="1" spans="1:10" x14ac:dyDescent="0.25">
      <c r="A1" s="113"/>
      <c r="B1" s="114"/>
      <c r="C1" s="113"/>
      <c r="D1" s="198" t="s">
        <v>146</v>
      </c>
      <c r="E1" s="198"/>
      <c r="F1" s="198"/>
      <c r="G1" s="198"/>
      <c r="H1" s="198"/>
      <c r="I1" s="198"/>
      <c r="J1" s="198"/>
    </row>
    <row r="2" spans="1:10" x14ac:dyDescent="0.25">
      <c r="A2" s="113"/>
      <c r="B2" s="114"/>
      <c r="C2" s="113"/>
      <c r="D2" s="199" t="s">
        <v>177</v>
      </c>
      <c r="E2" s="199"/>
      <c r="F2" s="199"/>
      <c r="G2" s="199"/>
      <c r="H2" s="199"/>
      <c r="I2" s="199"/>
      <c r="J2" s="113"/>
    </row>
    <row r="3" spans="1:10" x14ac:dyDescent="0.25">
      <c r="A3" s="200" t="s">
        <v>147</v>
      </c>
      <c r="B3" s="201" t="s">
        <v>148</v>
      </c>
      <c r="C3" s="195" t="s">
        <v>149</v>
      </c>
      <c r="D3" s="195" t="s">
        <v>150</v>
      </c>
      <c r="E3" s="195" t="s">
        <v>64</v>
      </c>
      <c r="F3" s="195" t="s">
        <v>151</v>
      </c>
      <c r="G3" s="195" t="s">
        <v>152</v>
      </c>
      <c r="H3" s="195" t="s">
        <v>0</v>
      </c>
      <c r="I3" s="195" t="s">
        <v>153</v>
      </c>
      <c r="J3" s="195" t="s">
        <v>2</v>
      </c>
    </row>
    <row r="4" spans="1:10" x14ac:dyDescent="0.25">
      <c r="A4" s="200"/>
      <c r="B4" s="202"/>
      <c r="C4" s="196"/>
      <c r="D4" s="196"/>
      <c r="E4" s="196"/>
      <c r="F4" s="196"/>
      <c r="G4" s="196"/>
      <c r="H4" s="196"/>
      <c r="I4" s="196"/>
      <c r="J4" s="197"/>
    </row>
    <row r="5" spans="1:10" ht="36.75" x14ac:dyDescent="0.25">
      <c r="A5" s="40"/>
      <c r="B5" s="115" t="s">
        <v>154</v>
      </c>
      <c r="C5" s="116">
        <v>1750</v>
      </c>
      <c r="D5" s="116">
        <v>1261</v>
      </c>
      <c r="E5" s="116">
        <v>4723</v>
      </c>
      <c r="F5" s="116"/>
      <c r="G5" s="116">
        <v>1892</v>
      </c>
      <c r="H5" s="116">
        <v>2199</v>
      </c>
      <c r="I5" s="116">
        <v>445</v>
      </c>
      <c r="J5" s="117">
        <f>SUM(C5:I5)</f>
        <v>12270</v>
      </c>
    </row>
    <row r="6" spans="1:10" ht="36.75" x14ac:dyDescent="0.25">
      <c r="A6" s="40"/>
      <c r="B6" s="118" t="s">
        <v>155</v>
      </c>
      <c r="C6" s="119">
        <v>420</v>
      </c>
      <c r="D6" s="119">
        <v>1700</v>
      </c>
      <c r="E6" s="119">
        <v>5939</v>
      </c>
      <c r="F6" s="119"/>
      <c r="G6" s="119">
        <v>2498</v>
      </c>
      <c r="H6" s="119">
        <v>1800</v>
      </c>
      <c r="I6" s="119">
        <v>600</v>
      </c>
      <c r="J6" s="117">
        <f>SUM(C6:I6)</f>
        <v>12957</v>
      </c>
    </row>
    <row r="7" spans="1:10" ht="36.75" x14ac:dyDescent="0.25">
      <c r="A7" s="40">
        <v>29</v>
      </c>
      <c r="B7" s="118" t="s">
        <v>156</v>
      </c>
      <c r="C7" s="119">
        <v>130</v>
      </c>
      <c r="D7" s="119">
        <v>691.6</v>
      </c>
      <c r="E7" s="119">
        <v>1515.3</v>
      </c>
      <c r="F7" s="119"/>
      <c r="G7" s="119">
        <v>2235</v>
      </c>
      <c r="H7" s="119">
        <v>1312.7</v>
      </c>
      <c r="I7" s="119">
        <v>401</v>
      </c>
      <c r="J7" s="117">
        <f>C7+D7+E7+F7+G7+H7+I7</f>
        <v>6285.5999999999995</v>
      </c>
    </row>
    <row r="8" spans="1:10" ht="24.75" x14ac:dyDescent="0.25">
      <c r="A8" s="40"/>
      <c r="B8" s="120" t="s">
        <v>157</v>
      </c>
      <c r="C8" s="121">
        <f>C7*0.45</f>
        <v>58.5</v>
      </c>
      <c r="D8" s="121">
        <f>D7*0.45</f>
        <v>311.22000000000003</v>
      </c>
      <c r="E8" s="121">
        <f>E7*0.45</f>
        <v>681.88499999999999</v>
      </c>
      <c r="F8" s="121"/>
      <c r="G8" s="121">
        <f>G7*0.45</f>
        <v>1005.75</v>
      </c>
      <c r="H8" s="121">
        <f>H7*0.45</f>
        <v>590.71500000000003</v>
      </c>
      <c r="I8" s="121">
        <f>I7*0.45</f>
        <v>180.45000000000002</v>
      </c>
      <c r="J8" s="122">
        <f>C8+D8+E8+F8+G8+H8+I8</f>
        <v>2828.52</v>
      </c>
    </row>
    <row r="9" spans="1:10" ht="36.75" x14ac:dyDescent="0.25">
      <c r="A9" s="40">
        <v>30</v>
      </c>
      <c r="B9" s="120" t="s">
        <v>158</v>
      </c>
      <c r="C9" s="123">
        <v>130</v>
      </c>
      <c r="D9" s="123">
        <v>691.6</v>
      </c>
      <c r="E9" s="123">
        <v>1515.3</v>
      </c>
      <c r="F9" s="123"/>
      <c r="G9" s="123">
        <v>1184</v>
      </c>
      <c r="H9" s="123">
        <v>450</v>
      </c>
      <c r="I9" s="123">
        <v>401</v>
      </c>
      <c r="J9" s="122">
        <f>C9+D9+E9+F9+G9+H9+I9</f>
        <v>4371.8999999999996</v>
      </c>
    </row>
    <row r="10" spans="1:10" ht="24.75" x14ac:dyDescent="0.25">
      <c r="A10" s="40">
        <v>31</v>
      </c>
      <c r="B10" s="120" t="s">
        <v>159</v>
      </c>
      <c r="C10" s="123">
        <v>130</v>
      </c>
      <c r="D10" s="123">
        <v>100</v>
      </c>
      <c r="E10" s="123">
        <v>1515.3</v>
      </c>
      <c r="F10" s="123"/>
      <c r="G10" s="123">
        <v>1160</v>
      </c>
      <c r="H10" s="123">
        <v>450</v>
      </c>
      <c r="I10" s="123">
        <v>401</v>
      </c>
      <c r="J10" s="122">
        <f>C10+D10+E10+F10+G10+H10+I10</f>
        <v>3756.3</v>
      </c>
    </row>
    <row r="11" spans="1:10" ht="48.75" x14ac:dyDescent="0.25">
      <c r="A11" s="40"/>
      <c r="B11" s="120" t="s">
        <v>160</v>
      </c>
      <c r="C11" s="119">
        <v>9000</v>
      </c>
      <c r="D11" s="119">
        <v>7420</v>
      </c>
      <c r="E11" s="119">
        <v>24199</v>
      </c>
      <c r="F11" s="119"/>
      <c r="G11" s="119">
        <v>13372</v>
      </c>
      <c r="H11" s="119">
        <v>9000</v>
      </c>
      <c r="I11" s="119">
        <v>3800</v>
      </c>
      <c r="J11" s="117">
        <f>SUM(C11:I11)</f>
        <v>66791</v>
      </c>
    </row>
    <row r="12" spans="1:10" ht="36.75" x14ac:dyDescent="0.25">
      <c r="A12" s="40">
        <v>32</v>
      </c>
      <c r="B12" s="120" t="s">
        <v>161</v>
      </c>
      <c r="C12" s="119">
        <v>2240</v>
      </c>
      <c r="D12" s="119">
        <v>7317.5</v>
      </c>
      <c r="E12" s="119">
        <v>16582.8</v>
      </c>
      <c r="F12" s="119"/>
      <c r="G12" s="119">
        <v>9357</v>
      </c>
      <c r="H12" s="119">
        <v>1960.7</v>
      </c>
      <c r="I12" s="119">
        <v>788</v>
      </c>
      <c r="J12" s="117">
        <f>C12+D12+E12+F12+G12+H12+I12</f>
        <v>38246</v>
      </c>
    </row>
    <row r="13" spans="1:10" ht="24.75" x14ac:dyDescent="0.25">
      <c r="A13" s="40"/>
      <c r="B13" s="120" t="s">
        <v>162</v>
      </c>
      <c r="C13" s="121">
        <f>C12*0.32</f>
        <v>716.80000000000007</v>
      </c>
      <c r="D13" s="121">
        <f>D12*0.32</f>
        <v>2341.6</v>
      </c>
      <c r="E13" s="121">
        <f>E12*0.32</f>
        <v>5306.4960000000001</v>
      </c>
      <c r="F13" s="121"/>
      <c r="G13" s="121">
        <f>G12*0.32</f>
        <v>2994.2400000000002</v>
      </c>
      <c r="H13" s="121">
        <f>H12*0.32</f>
        <v>627.42399999999998</v>
      </c>
      <c r="I13" s="121">
        <f>I12*0.32</f>
        <v>252.16</v>
      </c>
      <c r="J13" s="122">
        <f>C13+D13+E13+G13+H13+I13</f>
        <v>12238.720000000001</v>
      </c>
    </row>
    <row r="14" spans="1:10" ht="48.75" x14ac:dyDescent="0.25">
      <c r="A14" s="40">
        <v>33</v>
      </c>
      <c r="B14" s="120" t="s">
        <v>163</v>
      </c>
      <c r="C14" s="123"/>
      <c r="D14" s="123"/>
      <c r="E14" s="123">
        <v>15715</v>
      </c>
      <c r="F14" s="123"/>
      <c r="G14" s="123">
        <v>2603</v>
      </c>
      <c r="H14" s="123">
        <v>527</v>
      </c>
      <c r="I14" s="123"/>
      <c r="J14" s="122">
        <f>C14+D14+E14+F14+G14+H14+I14</f>
        <v>18845</v>
      </c>
    </row>
    <row r="15" spans="1:10" ht="48.75" x14ac:dyDescent="0.25">
      <c r="A15" s="40">
        <v>34</v>
      </c>
      <c r="B15" s="120" t="s">
        <v>164</v>
      </c>
      <c r="C15" s="123"/>
      <c r="D15" s="123">
        <v>3200</v>
      </c>
      <c r="E15" s="123">
        <v>22721</v>
      </c>
      <c r="F15" s="123"/>
      <c r="G15" s="123">
        <v>6028</v>
      </c>
      <c r="H15" s="123">
        <v>742.1</v>
      </c>
      <c r="I15" s="123"/>
      <c r="J15" s="122">
        <f>SUM(C15:I15)</f>
        <v>32691.1</v>
      </c>
    </row>
    <row r="16" spans="1:10" ht="48.75" x14ac:dyDescent="0.25">
      <c r="A16" s="40">
        <v>35</v>
      </c>
      <c r="B16" s="120" t="s">
        <v>165</v>
      </c>
      <c r="C16" s="123"/>
      <c r="D16" s="123">
        <v>5598.6</v>
      </c>
      <c r="E16" s="123">
        <v>14041.2</v>
      </c>
      <c r="F16" s="123"/>
      <c r="G16" s="123">
        <v>3041</v>
      </c>
      <c r="H16" s="123">
        <v>742.1</v>
      </c>
      <c r="I16" s="123"/>
      <c r="J16" s="122">
        <f>C16+D16+E16+F16+G16+H16+I16</f>
        <v>23422.9</v>
      </c>
    </row>
    <row r="17" spans="1:10" ht="48.75" x14ac:dyDescent="0.25">
      <c r="A17" s="40"/>
      <c r="B17" s="120" t="s">
        <v>166</v>
      </c>
      <c r="C17" s="124">
        <f>C16*0.18</f>
        <v>0</v>
      </c>
      <c r="D17" s="124">
        <f t="shared" ref="D17:I17" si="0">D16*0.18</f>
        <v>1007.748</v>
      </c>
      <c r="E17" s="124">
        <f t="shared" si="0"/>
        <v>2527.4160000000002</v>
      </c>
      <c r="F17" s="124">
        <f t="shared" si="0"/>
        <v>0</v>
      </c>
      <c r="G17" s="124">
        <f t="shared" si="0"/>
        <v>547.38</v>
      </c>
      <c r="H17" s="124">
        <f t="shared" si="0"/>
        <v>133.578</v>
      </c>
      <c r="I17" s="124">
        <f t="shared" si="0"/>
        <v>0</v>
      </c>
      <c r="J17" s="117">
        <f>SUM(C17:I17)</f>
        <v>4216.1220000000003</v>
      </c>
    </row>
    <row r="18" spans="1:10" ht="48.75" x14ac:dyDescent="0.25">
      <c r="A18" s="40"/>
      <c r="B18" s="120" t="s">
        <v>167</v>
      </c>
      <c r="C18" s="125">
        <f>C17+C13+C8</f>
        <v>775.30000000000007</v>
      </c>
      <c r="D18" s="125">
        <f t="shared" ref="D18:I18" si="1">D17+D13+D8</f>
        <v>3660.5680000000002</v>
      </c>
      <c r="E18" s="125">
        <f t="shared" si="1"/>
        <v>8515.7970000000005</v>
      </c>
      <c r="F18" s="125">
        <f t="shared" si="1"/>
        <v>0</v>
      </c>
      <c r="G18" s="125">
        <f t="shared" si="1"/>
        <v>4547.3700000000008</v>
      </c>
      <c r="H18" s="125">
        <f t="shared" si="1"/>
        <v>1351.7170000000001</v>
      </c>
      <c r="I18" s="125">
        <f t="shared" si="1"/>
        <v>432.61</v>
      </c>
      <c r="J18" s="117">
        <f>SUM(C18:I18)</f>
        <v>19283.362000000005</v>
      </c>
    </row>
    <row r="19" spans="1:10" ht="24.75" x14ac:dyDescent="0.25">
      <c r="A19" s="40">
        <v>36</v>
      </c>
      <c r="B19" s="120" t="s">
        <v>168</v>
      </c>
      <c r="C19" s="126">
        <f>C18/C5*10</f>
        <v>4.4302857142857146</v>
      </c>
      <c r="D19" s="126">
        <f t="shared" ref="D19:J19" si="2">D18/D5*10</f>
        <v>29.029088025376687</v>
      </c>
      <c r="E19" s="126">
        <f t="shared" si="2"/>
        <v>18.030482744018631</v>
      </c>
      <c r="F19" s="126" t="e">
        <f t="shared" si="2"/>
        <v>#DIV/0!</v>
      </c>
      <c r="G19" s="126">
        <f t="shared" si="2"/>
        <v>24.03472515856237</v>
      </c>
      <c r="H19" s="126">
        <f t="shared" si="2"/>
        <v>6.1469622555707151</v>
      </c>
      <c r="I19" s="126">
        <f t="shared" si="2"/>
        <v>9.7215730337078661</v>
      </c>
      <c r="J19" s="126">
        <f t="shared" si="2"/>
        <v>15.715861450692749</v>
      </c>
    </row>
    <row r="20" spans="1:10" ht="17.649999999999999" customHeight="1" x14ac:dyDescent="0.25">
      <c r="A20" s="40"/>
      <c r="B20" s="120" t="s">
        <v>176</v>
      </c>
      <c r="C20" s="126">
        <v>18</v>
      </c>
      <c r="D20" s="126">
        <v>22</v>
      </c>
      <c r="E20" s="126">
        <v>22</v>
      </c>
      <c r="F20" s="126"/>
      <c r="G20" s="126">
        <v>25</v>
      </c>
      <c r="H20" s="126">
        <v>15</v>
      </c>
      <c r="I20" s="126">
        <v>18</v>
      </c>
      <c r="J20" s="126">
        <v>21</v>
      </c>
    </row>
    <row r="21" spans="1:10" ht="60.75" x14ac:dyDescent="0.25">
      <c r="A21" s="40"/>
      <c r="B21" s="120" t="s">
        <v>169</v>
      </c>
      <c r="C21" s="123">
        <v>600</v>
      </c>
      <c r="D21" s="123">
        <v>2400</v>
      </c>
      <c r="E21" s="123">
        <v>2705</v>
      </c>
      <c r="F21" s="123"/>
      <c r="G21" s="123">
        <v>3000</v>
      </c>
      <c r="H21" s="123">
        <v>2750</v>
      </c>
      <c r="I21" s="123">
        <v>680</v>
      </c>
      <c r="J21" s="122">
        <f>C21+D21+E21+F21+G21+H21+I21</f>
        <v>12135</v>
      </c>
    </row>
    <row r="22" spans="1:10" ht="36.75" x14ac:dyDescent="0.25">
      <c r="A22" s="40"/>
      <c r="B22" s="120" t="s">
        <v>170</v>
      </c>
      <c r="C22" s="127"/>
      <c r="D22" s="127">
        <v>1242.0999999999999</v>
      </c>
      <c r="E22" s="127">
        <v>892.7</v>
      </c>
      <c r="F22" s="127"/>
      <c r="G22" s="127">
        <v>1840</v>
      </c>
      <c r="H22" s="127">
        <v>107</v>
      </c>
      <c r="I22" s="127"/>
      <c r="J22" s="122">
        <f>C22+D22+E22+F22+G22+H22+I22</f>
        <v>4081.8</v>
      </c>
    </row>
    <row r="23" spans="1:10" ht="24.75" x14ac:dyDescent="0.25">
      <c r="A23" s="40"/>
      <c r="B23" s="128" t="s">
        <v>171</v>
      </c>
      <c r="C23" s="123"/>
      <c r="D23" s="123">
        <v>1157.9000000000001</v>
      </c>
      <c r="E23" s="123">
        <v>893</v>
      </c>
      <c r="F23" s="123"/>
      <c r="G23" s="123">
        <v>800</v>
      </c>
      <c r="H23" s="123">
        <v>107</v>
      </c>
      <c r="I23" s="123"/>
      <c r="J23" s="122">
        <f>C23+D23+E23+F23+G23+H23+I23</f>
        <v>2957.9</v>
      </c>
    </row>
  </sheetData>
  <mergeCells count="12">
    <mergeCell ref="I3:I4"/>
    <mergeCell ref="J3:J4"/>
    <mergeCell ref="D1:J1"/>
    <mergeCell ref="D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L23"/>
  <sheetViews>
    <sheetView zoomScale="80" zoomScaleNormal="80" workbookViewId="0">
      <selection activeCell="B17" sqref="B17"/>
    </sheetView>
  </sheetViews>
  <sheetFormatPr defaultColWidth="8.7109375" defaultRowHeight="15" x14ac:dyDescent="0.25"/>
  <cols>
    <col min="1" max="1" width="27.7109375" style="1" customWidth="1"/>
    <col min="2" max="2" width="8.7109375" style="1" customWidth="1"/>
    <col min="3" max="3" width="8.7109375" style="1"/>
    <col min="4" max="4" width="10.42578125" style="1" customWidth="1"/>
    <col min="5" max="5" width="11.28515625" style="1" customWidth="1"/>
    <col min="6" max="6" width="11.42578125" style="1" customWidth="1"/>
    <col min="7" max="12" width="10.28515625" style="1" customWidth="1"/>
    <col min="13" max="16384" width="8.7109375" style="1"/>
  </cols>
  <sheetData>
    <row r="1" spans="1:12" x14ac:dyDescent="0.25">
      <c r="A1" s="203" t="s">
        <v>133</v>
      </c>
      <c r="B1" s="203"/>
      <c r="C1" s="203"/>
      <c r="D1" s="203"/>
      <c r="E1" s="88">
        <f>Животноводство!A3</f>
        <v>45399</v>
      </c>
    </row>
    <row r="2" spans="1:12" ht="71.650000000000006" customHeight="1" x14ac:dyDescent="0.25">
      <c r="A2" s="89" t="s">
        <v>111</v>
      </c>
      <c r="B2" s="111" t="s">
        <v>142</v>
      </c>
      <c r="C2" s="112" t="s">
        <v>134</v>
      </c>
      <c r="D2" s="112" t="s">
        <v>117</v>
      </c>
      <c r="E2" s="112" t="s">
        <v>135</v>
      </c>
    </row>
    <row r="3" spans="1:12" ht="15.75" x14ac:dyDescent="0.25">
      <c r="A3" s="90" t="s">
        <v>123</v>
      </c>
      <c r="B3" s="92">
        <f>Животноводство!C10</f>
        <v>650</v>
      </c>
      <c r="C3" s="93">
        <f>Животноводство!E10/10</f>
        <v>4.8</v>
      </c>
      <c r="D3" s="91">
        <f>Животноводство!J10</f>
        <v>7.384615384615385</v>
      </c>
      <c r="E3" s="91">
        <f>Животноводство!K10</f>
        <v>-1.5153846153846153</v>
      </c>
    </row>
    <row r="4" spans="1:12" ht="15.75" x14ac:dyDescent="0.25">
      <c r="A4" s="90" t="s">
        <v>124</v>
      </c>
      <c r="B4" s="92">
        <f>Животноводство!C11</f>
        <v>600</v>
      </c>
      <c r="C4" s="93">
        <f>Животноводство!E11/10</f>
        <v>11.236000000000001</v>
      </c>
      <c r="D4" s="91">
        <f>Животноводство!J11</f>
        <v>18.726666666666667</v>
      </c>
      <c r="E4" s="91">
        <f>Животноводство!K11</f>
        <v>-1.7733333333333334</v>
      </c>
    </row>
    <row r="5" spans="1:12" ht="15.75" x14ac:dyDescent="0.25">
      <c r="A5" s="90" t="s">
        <v>125</v>
      </c>
      <c r="B5" s="92">
        <f>Животноводство!C12</f>
        <v>800</v>
      </c>
      <c r="C5" s="93">
        <f>Животноводство!E12/10</f>
        <v>12.401999999999999</v>
      </c>
      <c r="D5" s="91">
        <f>Животноводство!J12</f>
        <v>15.5025</v>
      </c>
      <c r="E5" s="91">
        <f>Животноводство!K12</f>
        <v>-5.2975000000000012</v>
      </c>
    </row>
    <row r="6" spans="1:12" ht="15.75" x14ac:dyDescent="0.25">
      <c r="A6" s="90" t="s">
        <v>126</v>
      </c>
      <c r="B6" s="92">
        <f>Животноводство!C13</f>
        <v>816</v>
      </c>
      <c r="C6" s="93">
        <f>Животноводство!E13/10</f>
        <v>11.18</v>
      </c>
      <c r="D6" s="91">
        <f>Животноводство!J13</f>
        <v>13.700980392156861</v>
      </c>
      <c r="E6" s="91">
        <f>Животноводство!K13</f>
        <v>-1.8990196078431385</v>
      </c>
    </row>
    <row r="7" spans="1:12" ht="15.75" x14ac:dyDescent="0.25">
      <c r="A7" s="90" t="s">
        <v>127</v>
      </c>
      <c r="B7" s="92">
        <f>Животноводство!C14</f>
        <v>581</v>
      </c>
      <c r="C7" s="93">
        <f>Животноводство!E14/10</f>
        <v>12.701000000000001</v>
      </c>
      <c r="D7" s="91">
        <f>Животноводство!J14</f>
        <v>21.860585197934597</v>
      </c>
      <c r="E7" s="91">
        <f>Животноводство!K14</f>
        <v>1.9605851979345985</v>
      </c>
    </row>
    <row r="8" spans="1:12" ht="15.75" x14ac:dyDescent="0.25">
      <c r="A8" s="90" t="s">
        <v>128</v>
      </c>
      <c r="B8" s="92">
        <f>Животноводство!C15</f>
        <v>416</v>
      </c>
      <c r="C8" s="93">
        <f>Животноводство!E15/10</f>
        <v>2.6870000000000003</v>
      </c>
      <c r="D8" s="91">
        <f>Животноводство!J15</f>
        <v>6.459134615384615</v>
      </c>
      <c r="E8" s="91">
        <f>Животноводство!K15</f>
        <v>-5.4408653846153854</v>
      </c>
    </row>
    <row r="9" spans="1:12" ht="15.75" x14ac:dyDescent="0.25">
      <c r="A9" s="90" t="s">
        <v>129</v>
      </c>
      <c r="B9" s="92">
        <f>Животноводство!C16</f>
        <v>850</v>
      </c>
      <c r="C9" s="93">
        <f>Животноводство!E16/10</f>
        <v>19.706</v>
      </c>
      <c r="D9" s="91">
        <f>Животноводство!J16</f>
        <v>23.183529411764706</v>
      </c>
      <c r="E9" s="91">
        <f>Животноводство!K16</f>
        <v>1.0835294117647045</v>
      </c>
    </row>
    <row r="10" spans="1:12" ht="15.75" x14ac:dyDescent="0.25">
      <c r="A10" s="90" t="s">
        <v>130</v>
      </c>
      <c r="B10" s="92">
        <f>Животноводство!C17</f>
        <v>0</v>
      </c>
      <c r="C10" s="93">
        <f>Животноводство!E17/10</f>
        <v>0</v>
      </c>
      <c r="D10" s="91" t="e">
        <f>Животноводство!J17</f>
        <v>#DIV/0!</v>
      </c>
      <c r="E10" s="91" t="e">
        <f>Животноводство!K17</f>
        <v>#DIV/0!</v>
      </c>
    </row>
    <row r="11" spans="1:12" ht="15.75" x14ac:dyDescent="0.25">
      <c r="A11" s="90" t="s">
        <v>131</v>
      </c>
      <c r="B11" s="92">
        <f>Животноводство!C18</f>
        <v>91</v>
      </c>
      <c r="C11" s="93">
        <f>Животноводство!E18/10</f>
        <v>0.7</v>
      </c>
      <c r="D11" s="91">
        <f>Животноводство!J18</f>
        <v>7.6923076923076925</v>
      </c>
      <c r="E11" s="91">
        <f>Животноводство!K18</f>
        <v>0.69230769230769251</v>
      </c>
    </row>
    <row r="12" spans="1:12" ht="15.75" x14ac:dyDescent="0.25">
      <c r="A12" s="90" t="s">
        <v>132</v>
      </c>
      <c r="B12" s="92">
        <f>Животноводство!C19</f>
        <v>4804</v>
      </c>
      <c r="C12" s="93">
        <f>Животноводство!E19/10</f>
        <v>75.412000000000006</v>
      </c>
      <c r="D12" s="91">
        <f>Животноводство!J19</f>
        <v>15.697751873438804</v>
      </c>
      <c r="E12" s="91">
        <f>Животноводство!K19</f>
        <v>-1.4022481265611972</v>
      </c>
    </row>
    <row r="14" spans="1:12" x14ac:dyDescent="0.25">
      <c r="A14" s="204" t="s">
        <v>136</v>
      </c>
      <c r="B14" s="204"/>
      <c r="C14" s="204"/>
      <c r="D14" s="204"/>
      <c r="E14" s="204"/>
      <c r="F14" s="204"/>
    </row>
    <row r="15" spans="1:12" ht="15.75" thickBot="1" x14ac:dyDescent="0.3">
      <c r="A15" s="163" t="s">
        <v>145</v>
      </c>
      <c r="B15" s="205"/>
      <c r="C15" s="205"/>
      <c r="D15" s="142">
        <f>E1</f>
        <v>45399</v>
      </c>
    </row>
    <row r="16" spans="1:12" s="94" customFormat="1" ht="84.4" customHeight="1" x14ac:dyDescent="0.25">
      <c r="A16" s="134" t="s">
        <v>111</v>
      </c>
      <c r="B16" s="136" t="s">
        <v>140</v>
      </c>
      <c r="C16" s="137" t="s">
        <v>139</v>
      </c>
      <c r="D16" s="136" t="s">
        <v>28</v>
      </c>
      <c r="E16" s="143" t="s">
        <v>143</v>
      </c>
      <c r="F16" s="137" t="s">
        <v>144</v>
      </c>
      <c r="G16" s="136" t="s">
        <v>174</v>
      </c>
      <c r="H16" s="143" t="s">
        <v>172</v>
      </c>
      <c r="I16" s="143" t="s">
        <v>175</v>
      </c>
      <c r="J16" s="143" t="s">
        <v>172</v>
      </c>
      <c r="K16" s="143" t="s">
        <v>173</v>
      </c>
      <c r="L16" s="137" t="s">
        <v>172</v>
      </c>
    </row>
    <row r="17" spans="1:12" x14ac:dyDescent="0.25">
      <c r="A17" s="135" t="s">
        <v>123</v>
      </c>
      <c r="B17" s="138">
        <f>'Полевые работы'!B14</f>
        <v>0</v>
      </c>
      <c r="C17" s="139">
        <f>'Полевые работы'!B29</f>
        <v>0</v>
      </c>
      <c r="D17" s="129">
        <f>Уборка!C6</f>
        <v>72.875578280983689</v>
      </c>
      <c r="E17" s="110">
        <f>Уборка!C8</f>
        <v>5.8569996658870691</v>
      </c>
      <c r="F17" s="144">
        <f>Уборка!C56</f>
        <v>5.2726781857451401</v>
      </c>
      <c r="G17" s="129">
        <f>'Заготовка кормов'!C7</f>
        <v>130</v>
      </c>
      <c r="H17" s="109">
        <f>'Заготовка кормов'!C7/'Заготовка кормов'!C6*100</f>
        <v>30.952380952380953</v>
      </c>
      <c r="I17" s="109">
        <f>'Заготовка кормов'!C12</f>
        <v>2240</v>
      </c>
      <c r="J17" s="109">
        <f>'Заготовка кормов'!C12/'Заготовка кормов'!C11*100</f>
        <v>24.888888888888889</v>
      </c>
      <c r="K17" s="109">
        <f>'Заготовка кормов'!C16</f>
        <v>0</v>
      </c>
      <c r="L17" s="130">
        <v>0</v>
      </c>
    </row>
    <row r="18" spans="1:12" x14ac:dyDescent="0.25">
      <c r="A18" s="135" t="s">
        <v>124</v>
      </c>
      <c r="B18" s="138">
        <f>'Полевые работы'!C14</f>
        <v>0</v>
      </c>
      <c r="C18" s="139">
        <f>'Полевые работы'!C29</f>
        <v>0</v>
      </c>
      <c r="D18" s="129">
        <f>Уборка!D6</f>
        <v>93.2072558857584</v>
      </c>
      <c r="E18" s="110">
        <f>Уборка!D8</f>
        <v>13.185921325051758</v>
      </c>
      <c r="F18" s="144">
        <f>Уборка!D56</f>
        <v>11.070707070707071</v>
      </c>
      <c r="G18" s="129">
        <f>'Заготовка кормов'!D7</f>
        <v>691.6</v>
      </c>
      <c r="H18" s="109">
        <f>'Заготовка кормов'!D7/'Заготовка кормов'!D6*100</f>
        <v>40.682352941176468</v>
      </c>
      <c r="I18" s="109">
        <f>'Заготовка кормов'!D12</f>
        <v>7317.5</v>
      </c>
      <c r="J18" s="109">
        <f>'Заготовка кормов'!D12/'Заготовка кормов'!D11*100</f>
        <v>98.618598382749326</v>
      </c>
      <c r="K18" s="109">
        <f>'Заготовка кормов'!D16</f>
        <v>5598.6</v>
      </c>
      <c r="L18" s="130">
        <f>'Заготовка кормов'!D16/'Заготовка кормов'!D15*100</f>
        <v>174.95625000000001</v>
      </c>
    </row>
    <row r="19" spans="1:12" x14ac:dyDescent="0.25">
      <c r="A19" s="135" t="s">
        <v>137</v>
      </c>
      <c r="B19" s="138">
        <f>'Полевые работы'!D14</f>
        <v>0</v>
      </c>
      <c r="C19" s="139">
        <f>'Полевые работы'!D29</f>
        <v>0</v>
      </c>
      <c r="D19" s="129">
        <f>Уборка!E6</f>
        <v>85.343835737675903</v>
      </c>
      <c r="E19" s="110">
        <f>Уборка!E8</f>
        <v>12.199782225448512</v>
      </c>
      <c r="F19" s="144">
        <f>Уборка!E56</f>
        <v>9.5151219512195127</v>
      </c>
      <c r="G19" s="129">
        <f>'Заготовка кормов'!E7</f>
        <v>1515.3</v>
      </c>
      <c r="H19" s="109">
        <f>'Заготовка кормов'!E7/'Заготовка кормов'!E6*100</f>
        <v>25.514396363024076</v>
      </c>
      <c r="I19" s="109">
        <f>'Заготовка кормов'!E12</f>
        <v>16582.8</v>
      </c>
      <c r="J19" s="109">
        <f>'Заготовка кормов'!E12/'Заготовка кормов'!E11*100</f>
        <v>68.526798628042471</v>
      </c>
      <c r="K19" s="109">
        <f>'Заготовка кормов'!E16</f>
        <v>14041.2</v>
      </c>
      <c r="L19" s="130">
        <f>'Заготовка кормов'!E16/'Заготовка кормов'!E15*100</f>
        <v>61.798336340830076</v>
      </c>
    </row>
    <row r="20" spans="1:12" x14ac:dyDescent="0.25">
      <c r="A20" s="135" t="s">
        <v>129</v>
      </c>
      <c r="B20" s="138">
        <f>'Полевые работы'!E14</f>
        <v>0</v>
      </c>
      <c r="C20" s="139">
        <f>'Полевые работы'!E29</f>
        <v>0</v>
      </c>
      <c r="D20" s="129">
        <f>Уборка!F6</f>
        <v>95.061276751417594</v>
      </c>
      <c r="E20" s="110">
        <f>Уборка!F8</f>
        <v>15.041947277275352</v>
      </c>
      <c r="F20" s="144">
        <f>Уборка!F56</f>
        <v>14.870129870129871</v>
      </c>
      <c r="G20" s="129">
        <f>'Заготовка кормов'!G7</f>
        <v>2235</v>
      </c>
      <c r="H20" s="109">
        <f>'Заготовка кормов'!G7/'Заготовка кормов'!G6*100</f>
        <v>89.471577261809443</v>
      </c>
      <c r="I20" s="109">
        <f>'Заготовка кормов'!G12</f>
        <v>9357</v>
      </c>
      <c r="J20" s="109">
        <f>'Заготовка кормов'!G12/'Заготовка кормов'!G11*100</f>
        <v>69.974573736165127</v>
      </c>
      <c r="K20" s="109">
        <f>'Заготовка кормов'!G16</f>
        <v>3041</v>
      </c>
      <c r="L20" s="130">
        <f>'Заготовка кормов'!G16/'Заготовка кормов'!G15*100</f>
        <v>50.447909754479092</v>
      </c>
    </row>
    <row r="21" spans="1:12" x14ac:dyDescent="0.25">
      <c r="A21" s="135" t="s">
        <v>130</v>
      </c>
      <c r="B21" s="138">
        <f>'Полевые работы'!F14</f>
        <v>0</v>
      </c>
      <c r="C21" s="139">
        <f>'Полевые работы'!F29</f>
        <v>0</v>
      </c>
      <c r="D21" s="129">
        <f>Уборка!H6</f>
        <v>90.719257540603252</v>
      </c>
      <c r="E21" s="110">
        <f>Уборка!H8</f>
        <v>6.2387041773231022</v>
      </c>
      <c r="F21" s="144">
        <f>Уборка!H56</f>
        <v>4.8376811594202902</v>
      </c>
      <c r="G21" s="129">
        <f>'Заготовка кормов'!I7</f>
        <v>401</v>
      </c>
      <c r="H21" s="109">
        <f>'Заготовка кормов'!I7/'Заготовка кормов'!I6*100</f>
        <v>66.833333333333329</v>
      </c>
      <c r="I21" s="109">
        <f>'Заготовка кормов'!I12</f>
        <v>788</v>
      </c>
      <c r="J21" s="109">
        <f>'Заготовка кормов'!I12/'Заготовка кормов'!I11*100</f>
        <v>20.736842105263158</v>
      </c>
      <c r="K21" s="109">
        <f>'Заготовка кормов'!I16</f>
        <v>0</v>
      </c>
      <c r="L21" s="130">
        <v>0</v>
      </c>
    </row>
    <row r="22" spans="1:12" x14ac:dyDescent="0.25">
      <c r="A22" s="135" t="s">
        <v>138</v>
      </c>
      <c r="B22" s="138">
        <f>'Полевые работы'!G14</f>
        <v>0</v>
      </c>
      <c r="C22" s="139">
        <f>'Полевые работы'!G29</f>
        <v>0</v>
      </c>
      <c r="D22" s="129">
        <f>Уборка!G6</f>
        <v>100</v>
      </c>
      <c r="E22" s="110">
        <f>Уборка!G8</f>
        <v>8.5465393794749414</v>
      </c>
      <c r="F22" s="144">
        <v>0</v>
      </c>
      <c r="G22" s="129">
        <f>'Заготовка кормов'!H7</f>
        <v>1312.7</v>
      </c>
      <c r="H22" s="109">
        <f>'Заготовка кормов'!H7/'Заготовка кормов'!H6*100</f>
        <v>72.927777777777777</v>
      </c>
      <c r="I22" s="109">
        <f>'Заготовка кормов'!H12</f>
        <v>1960.7</v>
      </c>
      <c r="J22" s="109">
        <f>'Заготовка кормов'!H12/'Заготовка кормов'!H11*100</f>
        <v>21.785555555555554</v>
      </c>
      <c r="K22" s="109">
        <f>'Заготовка кормов'!H16</f>
        <v>742.1</v>
      </c>
      <c r="L22" s="130">
        <f>'Заготовка кормов'!H16/'Заготовка кормов'!H15*100</f>
        <v>100</v>
      </c>
    </row>
    <row r="23" spans="1:12" ht="15.75" thickBot="1" x14ac:dyDescent="0.3">
      <c r="A23" s="135" t="s">
        <v>132</v>
      </c>
      <c r="B23" s="140">
        <f>'Полевые работы'!I14</f>
        <v>0</v>
      </c>
      <c r="C23" s="141">
        <f>'Полевые работы'!I29</f>
        <v>0</v>
      </c>
      <c r="D23" s="131">
        <f>Уборка!J6</f>
        <v>86.749285033365112</v>
      </c>
      <c r="E23" s="145">
        <f>Уборка!J8</f>
        <v>11.725663919413918</v>
      </c>
      <c r="F23" s="146">
        <f>Уборка!J56</f>
        <v>10.227499772954317</v>
      </c>
      <c r="G23" s="131">
        <f>'Заготовка кормов'!J7</f>
        <v>6285.5999999999995</v>
      </c>
      <c r="H23" s="132">
        <f>'Заготовка кормов'!J7/'Заготовка кормов'!J6*100</f>
        <v>48.511229451261862</v>
      </c>
      <c r="I23" s="132">
        <f>'Заготовка кормов'!J12</f>
        <v>38246</v>
      </c>
      <c r="J23" s="132">
        <f>'Заготовка кормов'!J12/'Заготовка кормов'!J11*100</f>
        <v>57.26220598583641</v>
      </c>
      <c r="K23" s="132">
        <f>'Заготовка кормов'!J16</f>
        <v>23422.9</v>
      </c>
      <c r="L23" s="133">
        <f>'Заготовка кормов'!J16/'Заготовка кормов'!J15*100</f>
        <v>71.649164451486797</v>
      </c>
    </row>
  </sheetData>
  <mergeCells count="3">
    <mergeCell ref="A1:D1"/>
    <mergeCell ref="A14:F14"/>
    <mergeCell ref="A15:C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Уборка</vt:lpstr>
      <vt:lpstr>Полевые работы</vt:lpstr>
      <vt:lpstr>Животноводство</vt:lpstr>
      <vt:lpstr>Заготовка кормов</vt:lpstr>
      <vt:lpstr>на сайт и в газету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2024-04-17T03:40:05Z</dcterms:modified>
</cp:coreProperties>
</file>